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192.168.110.6\Ofogh Tamin\Engineering Projects\Tous\معاملات\مناقصات\1403\3--xxxxx انتخاب دستگاه نظارت اورهال واحد 2\اسناد مناقصه\اسناد نظارت اورهال\اسناد پیشنهادی نظارت اورهال\"/>
    </mc:Choice>
  </mc:AlternateContent>
  <xr:revisionPtr revIDLastSave="0" documentId="13_ncr:1_{7D4A3B0D-966A-461D-82F4-E2B7CF586BD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ارزیابی مناقصه گران - ساخت" sheetId="10" r:id="rId1"/>
    <sheet name="آنالیز حساسیت " sheetId="11" state="hidden" r:id="rId2"/>
    <sheet name="DV" sheetId="12" state="hidden" r:id="rId3"/>
  </sheets>
  <definedNames>
    <definedName name="_xlnm.Print_Area" localSheetId="0">'ارزیابی مناقصه گران - ساخت'!$A$1:$X$29</definedName>
    <definedName name="_xlnm.Print_Titles" localSheetId="0">'ارزیابی مناقصه گران - ساخت'!$A:$F,'ارزیابی مناقصه گران - ساخت'!$1:$1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10" l="1"/>
  <c r="S26" i="10"/>
  <c r="P26" i="10"/>
  <c r="M26" i="10"/>
  <c r="J26" i="10"/>
  <c r="V12" i="10"/>
  <c r="S12" i="10"/>
  <c r="P12" i="10"/>
  <c r="M12" i="10"/>
  <c r="J12" i="10"/>
  <c r="G12" i="10"/>
  <c r="G26" i="10"/>
  <c r="G27" i="10"/>
  <c r="V17" i="10"/>
  <c r="V16" i="10"/>
  <c r="V15" i="10"/>
  <c r="V14" i="10"/>
  <c r="S17" i="10"/>
  <c r="S16" i="10"/>
  <c r="S15" i="10"/>
  <c r="S14" i="10"/>
  <c r="P17" i="10"/>
  <c r="P16" i="10"/>
  <c r="P15" i="10"/>
  <c r="P14" i="10"/>
  <c r="M17" i="10"/>
  <c r="M16" i="10"/>
  <c r="M15" i="10"/>
  <c r="M14" i="10"/>
  <c r="J17" i="10"/>
  <c r="J16" i="10"/>
  <c r="J15" i="10"/>
  <c r="J14" i="10"/>
  <c r="G17" i="10"/>
  <c r="G16" i="10"/>
  <c r="G15" i="10"/>
  <c r="G14" i="10"/>
  <c r="M13" i="10" l="1"/>
  <c r="M11" i="10" s="1"/>
  <c r="S13" i="10"/>
  <c r="S11" i="10" s="1"/>
  <c r="V13" i="10"/>
  <c r="V11" i="10" s="1"/>
  <c r="J13" i="10"/>
  <c r="J11" i="10" s="1"/>
  <c r="P13" i="10"/>
  <c r="P11" i="10" s="1"/>
  <c r="G13" i="10"/>
  <c r="G11" i="10" s="1"/>
  <c r="V25" i="10"/>
  <c r="S25" i="10"/>
  <c r="P25" i="10"/>
  <c r="M25" i="10"/>
  <c r="J25" i="10"/>
  <c r="F23" i="10"/>
  <c r="G25" i="10" l="1"/>
  <c r="J7" i="10" l="1"/>
  <c r="G7" i="10"/>
  <c r="V27" i="10" l="1"/>
  <c r="V24" i="10"/>
  <c r="V20" i="10"/>
  <c r="V19" i="10" s="1"/>
  <c r="V7" i="10"/>
  <c r="V4" i="10" s="1"/>
  <c r="S27" i="10"/>
  <c r="S24" i="10"/>
  <c r="S20" i="10"/>
  <c r="S19" i="10" s="1"/>
  <c r="S7" i="10"/>
  <c r="S4" i="10" s="1"/>
  <c r="P27" i="10"/>
  <c r="P24" i="10"/>
  <c r="P20" i="10"/>
  <c r="P19" i="10" s="1"/>
  <c r="P7" i="10"/>
  <c r="P4" i="10" s="1"/>
  <c r="M27" i="10"/>
  <c r="M24" i="10"/>
  <c r="M20" i="10"/>
  <c r="M19" i="10" s="1"/>
  <c r="M7" i="10"/>
  <c r="M4" i="10" s="1"/>
  <c r="J27" i="10"/>
  <c r="J24" i="10"/>
  <c r="J20" i="10"/>
  <c r="J19" i="10" s="1"/>
  <c r="J4" i="10"/>
  <c r="G24" i="10"/>
  <c r="M23" i="10" l="1"/>
  <c r="J23" i="10"/>
  <c r="S23" i="10"/>
  <c r="P23" i="10"/>
  <c r="V23" i="10"/>
  <c r="P3" i="10"/>
  <c r="M3" i="10"/>
  <c r="J3" i="10"/>
  <c r="V3" i="10"/>
  <c r="V28" i="10" s="1"/>
  <c r="S3" i="10"/>
  <c r="S28" i="10" l="1"/>
  <c r="J28" i="10"/>
  <c r="M28" i="10"/>
  <c r="P28" i="10"/>
  <c r="F3" i="10"/>
  <c r="F28" i="10" s="1"/>
  <c r="G23" i="10" l="1"/>
  <c r="G4" i="10"/>
  <c r="G20" i="10" l="1"/>
  <c r="G19" i="10" s="1"/>
  <c r="G3" i="10" s="1"/>
  <c r="G28" i="10" l="1"/>
  <c r="F11" i="11" l="1"/>
  <c r="G11" i="11" s="1"/>
  <c r="F10" i="11"/>
  <c r="G10" i="11" s="1"/>
  <c r="F9" i="11"/>
  <c r="G9" i="11" s="1"/>
  <c r="F8" i="11"/>
  <c r="G8" i="11" s="1"/>
  <c r="F7" i="11"/>
  <c r="G7" i="11" s="1"/>
  <c r="F6" i="11"/>
  <c r="G6" i="11" s="1"/>
  <c r="F5" i="11"/>
  <c r="G5" i="11" s="1"/>
  <c r="F4" i="11"/>
  <c r="G4" i="11" s="1"/>
  <c r="F3" i="11"/>
  <c r="G3" i="11" s="1"/>
</calcChain>
</file>

<file path=xl/sharedStrings.xml><?xml version="1.0" encoding="utf-8"?>
<sst xmlns="http://schemas.openxmlformats.org/spreadsheetml/2006/main" count="111" uniqueCount="60">
  <si>
    <t>تعداد</t>
  </si>
  <si>
    <t xml:space="preserve">امتیاز </t>
  </si>
  <si>
    <t>حداکثر امتیاز</t>
  </si>
  <si>
    <t>بومی با کار در مشهد (5 امتیاز)</t>
  </si>
  <si>
    <t>مقدار</t>
  </si>
  <si>
    <t>توجه: ارزیاب محترم لطفا سلول های همرنگ با این سلول را تکمیل نمایید</t>
  </si>
  <si>
    <t>امتیاز</t>
  </si>
  <si>
    <t>قیمت</t>
  </si>
  <si>
    <t>قیمت تراز شده</t>
  </si>
  <si>
    <t>درصد</t>
  </si>
  <si>
    <t>L=(C*100)/(100-0.4*(100-A))</t>
  </si>
  <si>
    <t>ارزیابی امتیاز فنی مناقصه گر :A</t>
  </si>
  <si>
    <t>قیمت پیشنهادی پاکت ج (ریال) :C</t>
  </si>
  <si>
    <t>قیمت تراز شده (ریال) :L</t>
  </si>
  <si>
    <t>ضریب</t>
  </si>
  <si>
    <t>توضیحات</t>
  </si>
  <si>
    <t>مقادیر ارائه شده بر اساس مدارک</t>
  </si>
  <si>
    <t>شاخص های ارزیابی</t>
  </si>
  <si>
    <t>مناقصه گر 1</t>
  </si>
  <si>
    <t>مناقصه گر 2</t>
  </si>
  <si>
    <t>مناقصه گر 3</t>
  </si>
  <si>
    <t>مناقصه گر 4</t>
  </si>
  <si>
    <t>مناقصه گر 5</t>
  </si>
  <si>
    <t>مناقصه گر 6</t>
  </si>
  <si>
    <t>غیر بومی</t>
  </si>
  <si>
    <t>بومی</t>
  </si>
  <si>
    <t>کار در مشهد</t>
  </si>
  <si>
    <t>بدون کار در مشهد</t>
  </si>
  <si>
    <t>بومی با کار در مشهد</t>
  </si>
  <si>
    <t>غیر بومی با کار در مشهد</t>
  </si>
  <si>
    <t>بومی بدون کار در مشهد</t>
  </si>
  <si>
    <t>غیر بومی بدون کار در مشهد</t>
  </si>
  <si>
    <t>* به ازای هر 5 سال سابقه کار، از مقطع کارشناسی به بالا یک مقطع ارتقا تحصیلی لحاظ شود.</t>
  </si>
  <si>
    <r>
      <t xml:space="preserve">امتیاز مالی بر اساس فرمول زیر محاسبه می گردد:
</t>
    </r>
    <r>
      <rPr>
        <i/>
        <sz val="9"/>
        <color theme="1"/>
        <rFont val="B Nazanin"/>
        <charset val="178"/>
      </rPr>
      <t xml:space="preserve">
</t>
    </r>
    <r>
      <rPr>
        <i/>
        <sz val="10"/>
        <color theme="1"/>
        <rFont val="B Nazanin"/>
        <charset val="178"/>
      </rPr>
      <t xml:space="preserve">
اگر F برابر یا بیشتر از یک باشد امتیاز کامل منظور میگردد
اگر F کمتر از یک باشد امتیاز مالی برابر با ضرب F در سقف امتیاز محاسبه می شود</t>
    </r>
  </si>
  <si>
    <t>F</t>
  </si>
  <si>
    <r>
      <t xml:space="preserve">      FR </t>
    </r>
    <r>
      <rPr>
        <sz val="12"/>
        <color theme="1"/>
        <rFont val="B Nazanin"/>
        <charset val="178"/>
      </rPr>
      <t>=</t>
    </r>
    <r>
      <rPr>
        <sz val="10"/>
        <color theme="1"/>
        <rFont val="B Nazanin"/>
        <charset val="178"/>
      </rPr>
      <t xml:space="preserve"> مبلغ برآوردی مناقصه</t>
    </r>
  </si>
  <si>
    <r>
      <t xml:space="preserve">      D </t>
    </r>
    <r>
      <rPr>
        <sz val="12"/>
        <color theme="1"/>
        <rFont val="B Nazanin"/>
        <charset val="178"/>
      </rPr>
      <t>=</t>
    </r>
    <r>
      <rPr>
        <sz val="10"/>
        <color theme="1"/>
        <rFont val="B Nazanin"/>
        <charset val="178"/>
      </rPr>
      <t xml:space="preserve"> میانگین حسابهای بانکی پیمانکار 3 سال آخر </t>
    </r>
  </si>
  <si>
    <r>
      <t xml:space="preserve">      A </t>
    </r>
    <r>
      <rPr>
        <sz val="12"/>
        <color theme="1"/>
        <rFont val="B Nazanin"/>
        <charset val="178"/>
      </rPr>
      <t>=</t>
    </r>
    <r>
      <rPr>
        <sz val="10"/>
        <color theme="1"/>
        <rFont val="B Nazanin"/>
        <charset val="178"/>
      </rPr>
      <t xml:space="preserve"> میانگین مالیات قطعی 3 سال آخر </t>
    </r>
  </si>
  <si>
    <r>
      <t xml:space="preserve">      B </t>
    </r>
    <r>
      <rPr>
        <sz val="12"/>
        <color theme="1"/>
        <rFont val="B Nazanin"/>
        <charset val="178"/>
      </rPr>
      <t>=</t>
    </r>
    <r>
      <rPr>
        <sz val="10"/>
        <color theme="1"/>
        <rFont val="B Nazanin"/>
        <charset val="178"/>
      </rPr>
      <t xml:space="preserve"> توانایی ارائه ضمانت نامه بانکی</t>
    </r>
  </si>
  <si>
    <r>
      <t xml:space="preserve">C </t>
    </r>
    <r>
      <rPr>
        <sz val="12"/>
        <color theme="1"/>
        <rFont val="B Nazanin"/>
        <charset val="178"/>
      </rPr>
      <t>=</t>
    </r>
    <r>
      <rPr>
        <sz val="10"/>
        <color theme="1"/>
        <rFont val="B Nazanin"/>
        <charset val="178"/>
      </rPr>
      <t xml:space="preserve"> میانگین درآمد ناخالص سالانه 3 سال آخر </t>
    </r>
  </si>
  <si>
    <t>تعداد سال سابقه</t>
  </si>
  <si>
    <t>4) تعداد پروژه های موفق انجام شده مرتبط با مناقصه (هر پروژه 5 امتیاز و حداکثر 25 امتیاز)</t>
  </si>
  <si>
    <r>
      <rPr>
        <sz val="11"/>
        <color theme="1"/>
        <rFont val="Calibri"/>
        <family val="2"/>
        <scheme val="minor"/>
      </rPr>
      <t>C</t>
    </r>
    <r>
      <rPr>
        <sz val="11"/>
        <color theme="1"/>
        <rFont val="B Nazanin"/>
        <charset val="178"/>
      </rPr>
      <t xml:space="preserve"> : قیمت پیشنهاد پاکت ج
</t>
    </r>
    <r>
      <rPr>
        <sz val="11"/>
        <color theme="1"/>
        <rFont val="Calibri"/>
        <family val="2"/>
        <scheme val="minor"/>
      </rPr>
      <t>i: 0.4</t>
    </r>
    <r>
      <rPr>
        <sz val="11"/>
        <color theme="1"/>
        <rFont val="B Nazanin"/>
        <charset val="178"/>
      </rPr>
      <t xml:space="preserve"> ضریب تاثیر فنی
</t>
    </r>
    <r>
      <rPr>
        <sz val="11"/>
        <color theme="1"/>
        <rFont val="Calibri"/>
        <family val="2"/>
        <scheme val="minor"/>
      </rPr>
      <t>t: (60_100)</t>
    </r>
    <r>
      <rPr>
        <sz val="11"/>
        <color theme="1"/>
        <rFont val="B Nazanin"/>
        <charset val="178"/>
      </rPr>
      <t xml:space="preserve">  امتیاز فنی و بازرگانی </t>
    </r>
  </si>
  <si>
    <r>
      <t xml:space="preserve">شیوه محاسبه قیمت تراز شده:
</t>
    </r>
    <r>
      <rPr>
        <b/>
        <sz val="11"/>
        <color theme="1"/>
        <rFont val="Calibri"/>
        <family val="2"/>
        <scheme val="minor"/>
      </rPr>
      <t>L = (100*C)/(100-i*(100-t))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B Nazanin"/>
        <charset val="178"/>
      </rPr>
      <t>قیمت تراز شده :</t>
    </r>
    <r>
      <rPr>
        <sz val="11"/>
        <color theme="1"/>
        <rFont val="Calibri"/>
        <family val="2"/>
        <scheme val="minor"/>
      </rPr>
      <t xml:space="preserve"> L</t>
    </r>
  </si>
  <si>
    <t>1) توان مالی (سقف 10 امتیاز)</t>
  </si>
  <si>
    <t>الف) معیارهای ارزیابی شخصیت حقوقی / حقیقی</t>
  </si>
  <si>
    <t>ب) معیارهای ارزیابی پیشنهاد ارائه شده برای این مناقصه</t>
  </si>
  <si>
    <r>
      <t xml:space="preserve">جمع کل امتیازات </t>
    </r>
    <r>
      <rPr>
        <sz val="14"/>
        <color theme="1"/>
        <rFont val="B Nazanin"/>
        <charset val="178"/>
      </rPr>
      <t>=</t>
    </r>
    <r>
      <rPr>
        <b/>
        <sz val="14"/>
        <color theme="1"/>
        <rFont val="B Nazanin"/>
        <charset val="178"/>
      </rPr>
      <t xml:space="preserve"> (الف+ ب) </t>
    </r>
  </si>
  <si>
    <t>1-1-2) دکترا و کارشناسی ارشد در رشته های مهندسی</t>
  </si>
  <si>
    <t>2-1-2) کارشناسی در رشته های مهندسی</t>
  </si>
  <si>
    <t>3-1-2) دکترا و کارشناسی ارشد در سایر رشته ها</t>
  </si>
  <si>
    <t>4-1-2) کارشناسی در سایر رشته ها</t>
  </si>
  <si>
    <t xml:space="preserve">3) بومی بودن و داشتن تجربه در شهر مشهد </t>
  </si>
  <si>
    <t>فرم ارزیابی کیفی مناقصه گران مناقصه انجام خدمات نظارت بر بسته های کاری اورهال واحد 2 نیروگاه حرارتی طوس</t>
  </si>
  <si>
    <t>5) حسن سابقه در کارهای مشابه و گواهی رضایتمندی مشتریان (هر پروژه 4 امتیاز و حداکثر 20 امتیاز)</t>
  </si>
  <si>
    <t>7) مدارک معتبر مرتبط با موضوع مناقصه نظیر گواهینامه ها، وندور لیست وزارت نیرو و نفت وصلاحیت ایمنی، HSE، ایزو و ... (هر گواهینامه 1 امتیاز، سقف 5 امتیاز)</t>
  </si>
  <si>
    <t xml:space="preserve">2-2) امتیاز تحصیلات کارکنان کلیدی ( سقف 10 امتیاز) </t>
  </si>
  <si>
    <t>6)گواهینامه صلاحیت خدمات مشاوره (پایه یک امتیاز 10، پایه دو امتیاز 7 و پایه سه امتیاز 4)</t>
  </si>
  <si>
    <t>1-2) توانمندی تخصصی کارکنان کلیدی معرفی شده و تیم اجرایی ( سقف 15 امتیاز) 
با توجه به سوابق اجرایی مرتبط به ازای هر سال 0.1 امتیاز</t>
  </si>
  <si>
    <t>2) توان فنی کارکنان و تجهیزات (سقف 25 امتیاز)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</si>
</sst>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0.0"/>
    <numFmt numFmtId="167" formatCode="0.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10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i/>
      <sz val="11"/>
      <color theme="1"/>
      <name val="B Nazanin"/>
      <charset val="178"/>
    </font>
    <font>
      <i/>
      <sz val="11"/>
      <name val="B Nazanin"/>
      <charset val="178"/>
    </font>
    <font>
      <sz val="11"/>
      <color theme="1"/>
      <name val="Arial"/>
      <family val="2"/>
    </font>
    <font>
      <i/>
      <sz val="10"/>
      <color theme="1"/>
      <name val="B Nazanin"/>
      <charset val="178"/>
    </font>
    <font>
      <i/>
      <sz val="9"/>
      <color theme="1"/>
      <name val="B Nazanin"/>
      <charset val="178"/>
    </font>
    <font>
      <i/>
      <sz val="10"/>
      <color theme="1"/>
      <name val="Calibri"/>
      <family val="2"/>
      <scheme val="minor"/>
    </font>
    <font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4"/>
      <color theme="1"/>
      <name val="B Nazanin"/>
      <charset val="178"/>
    </font>
    <font>
      <sz val="11"/>
      <name val="B Nazanin"/>
      <charset val="178"/>
    </font>
  </fonts>
  <fills count="13">
    <fill>
      <patternFill patternType="none"/>
    </fill>
    <fill>
      <patternFill patternType="gray125"/>
    </fill>
    <fill>
      <patternFill patternType="solid">
        <fgColor rgb="FFCCF6CA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medium">
        <color indexed="64"/>
      </top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 style="double">
        <color auto="1"/>
      </right>
      <top style="medium">
        <color indexed="64"/>
      </top>
      <bottom/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medium">
        <color indexed="64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44">
    <xf numFmtId="0" fontId="0" fillId="0" borderId="0" xfId="0"/>
    <xf numFmtId="0" fontId="4" fillId="6" borderId="51" xfId="1" applyFont="1" applyFill="1" applyBorder="1" applyAlignment="1">
      <alignment horizontal="center" vertical="center"/>
    </xf>
    <xf numFmtId="0" fontId="4" fillId="6" borderId="52" xfId="1" applyFont="1" applyFill="1" applyBorder="1" applyAlignment="1">
      <alignment horizontal="center" vertical="center"/>
    </xf>
    <xf numFmtId="0" fontId="8" fillId="0" borderId="56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5" fillId="0" borderId="4" xfId="1" applyBorder="1" applyAlignment="1">
      <alignment horizontal="right" vertical="center"/>
    </xf>
    <xf numFmtId="0" fontId="6" fillId="0" borderId="4" xfId="3" applyBorder="1" applyAlignment="1">
      <alignment horizontal="right" vertical="center"/>
    </xf>
    <xf numFmtId="165" fontId="2" fillId="0" borderId="4" xfId="5" applyNumberFormat="1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5" fontId="6" fillId="0" borderId="4" xfId="3" applyNumberFormat="1" applyBorder="1" applyAlignment="1">
      <alignment horizontal="right" vertical="center"/>
    </xf>
    <xf numFmtId="0" fontId="1" fillId="0" borderId="4" xfId="2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165" fontId="2" fillId="0" borderId="1" xfId="5" applyNumberFormat="1" applyFont="1" applyBorder="1" applyAlignment="1">
      <alignment horizontal="right" vertical="center"/>
    </xf>
    <xf numFmtId="2" fontId="1" fillId="2" borderId="15" xfId="1" applyNumberFormat="1" applyFont="1" applyFill="1" applyBorder="1" applyAlignment="1">
      <alignment horizontal="center" vertical="center"/>
    </xf>
    <xf numFmtId="165" fontId="6" fillId="0" borderId="16" xfId="3" applyNumberFormat="1" applyBorder="1" applyAlignment="1">
      <alignment horizontal="right" vertical="center"/>
    </xf>
    <xf numFmtId="165" fontId="2" fillId="0" borderId="16" xfId="5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10" fontId="0" fillId="0" borderId="0" xfId="6" applyNumberFormat="1" applyFont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 readingOrder="2"/>
    </xf>
    <xf numFmtId="165" fontId="9" fillId="0" borderId="4" xfId="3" applyNumberFormat="1" applyFont="1" applyBorder="1" applyAlignment="1">
      <alignment horizontal="right" vertical="center"/>
    </xf>
    <xf numFmtId="0" fontId="3" fillId="9" borderId="5" xfId="0" applyFont="1" applyFill="1" applyBorder="1" applyAlignment="1">
      <alignment horizontal="center" vertical="center"/>
    </xf>
    <xf numFmtId="0" fontId="2" fillId="3" borderId="4" xfId="4" applyFont="1" applyFill="1" applyBorder="1" applyAlignment="1">
      <alignment horizontal="center" vertical="center" readingOrder="2"/>
    </xf>
    <xf numFmtId="0" fontId="9" fillId="8" borderId="2" xfId="3" applyFont="1" applyFill="1" applyBorder="1" applyAlignment="1">
      <alignment horizontal="center" vertical="center" readingOrder="2"/>
    </xf>
    <xf numFmtId="0" fontId="10" fillId="8" borderId="5" xfId="3" applyFont="1" applyFill="1" applyBorder="1" applyAlignment="1">
      <alignment horizontal="center" vertical="center" readingOrder="2"/>
    </xf>
    <xf numFmtId="165" fontId="3" fillId="10" borderId="8" xfId="5" applyNumberFormat="1" applyFont="1" applyFill="1" applyBorder="1" applyAlignment="1">
      <alignment horizontal="center" vertical="center"/>
    </xf>
    <xf numFmtId="166" fontId="1" fillId="3" borderId="15" xfId="2" applyNumberFormat="1" applyFont="1" applyFill="1" applyBorder="1" applyAlignment="1">
      <alignment horizontal="center" vertical="center" readingOrder="2"/>
    </xf>
    <xf numFmtId="0" fontId="3" fillId="9" borderId="24" xfId="0" applyFont="1" applyFill="1" applyBorder="1" applyAlignment="1">
      <alignment vertical="center" readingOrder="2"/>
    </xf>
    <xf numFmtId="0" fontId="3" fillId="9" borderId="25" xfId="0" applyFont="1" applyFill="1" applyBorder="1" applyAlignment="1">
      <alignment horizontal="left" vertical="center" readingOrder="2"/>
    </xf>
    <xf numFmtId="0" fontId="3" fillId="9" borderId="22" xfId="0" applyFont="1" applyFill="1" applyBorder="1" applyAlignment="1">
      <alignment horizontal="center" vertical="center"/>
    </xf>
    <xf numFmtId="0" fontId="3" fillId="9" borderId="23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9" fillId="0" borderId="4" xfId="3" applyFont="1" applyBorder="1" applyAlignment="1">
      <alignment horizontal="right" vertical="center"/>
    </xf>
    <xf numFmtId="0" fontId="9" fillId="0" borderId="16" xfId="3" applyFont="1" applyBorder="1" applyAlignment="1">
      <alignment horizontal="right" vertical="center"/>
    </xf>
    <xf numFmtId="166" fontId="1" fillId="8" borderId="15" xfId="2" applyNumberFormat="1" applyFont="1" applyFill="1" applyBorder="1" applyAlignment="1">
      <alignment horizontal="center" vertical="center" readingOrder="2"/>
    </xf>
    <xf numFmtId="0" fontId="1" fillId="10" borderId="7" xfId="0" applyFont="1" applyFill="1" applyBorder="1" applyAlignment="1">
      <alignment horizontal="center" vertical="center" readingOrder="2"/>
    </xf>
    <xf numFmtId="0" fontId="3" fillId="9" borderId="5" xfId="0" applyFont="1" applyFill="1" applyBorder="1" applyAlignment="1">
      <alignment horizontal="center" vertical="center" readingOrder="2"/>
    </xf>
    <xf numFmtId="0" fontId="3" fillId="9" borderId="28" xfId="0" applyFont="1" applyFill="1" applyBorder="1" applyAlignment="1">
      <alignment vertical="center" readingOrder="2"/>
    </xf>
    <xf numFmtId="0" fontId="3" fillId="9" borderId="31" xfId="0" applyFont="1" applyFill="1" applyBorder="1" applyAlignment="1">
      <alignment vertical="center" readingOrder="2"/>
    </xf>
    <xf numFmtId="0" fontId="3" fillId="9" borderId="32" xfId="0" applyFont="1" applyFill="1" applyBorder="1" applyAlignment="1">
      <alignment vertical="center" readingOrder="2"/>
    </xf>
    <xf numFmtId="0" fontId="3" fillId="9" borderId="33" xfId="0" applyFont="1" applyFill="1" applyBorder="1" applyAlignment="1">
      <alignment vertical="center" readingOrder="2"/>
    </xf>
    <xf numFmtId="0" fontId="3" fillId="7" borderId="34" xfId="0" applyFont="1" applyFill="1" applyBorder="1" applyAlignment="1">
      <alignment horizontal="center" vertical="center" readingOrder="2"/>
    </xf>
    <xf numFmtId="0" fontId="8" fillId="0" borderId="9" xfId="0" applyFont="1" applyBorder="1" applyAlignment="1">
      <alignment vertical="center" wrapText="1"/>
    </xf>
    <xf numFmtId="0" fontId="1" fillId="6" borderId="40" xfId="1" applyFont="1" applyFill="1" applyBorder="1" applyAlignment="1">
      <alignment horizontal="center" vertical="center"/>
    </xf>
    <xf numFmtId="0" fontId="3" fillId="9" borderId="42" xfId="0" applyFont="1" applyFill="1" applyBorder="1" applyAlignment="1">
      <alignment horizontal="center" vertical="center"/>
    </xf>
    <xf numFmtId="165" fontId="2" fillId="0" borderId="45" xfId="5" applyNumberFormat="1" applyFont="1" applyBorder="1" applyAlignment="1">
      <alignment horizontal="right" vertical="center"/>
    </xf>
    <xf numFmtId="165" fontId="2" fillId="0" borderId="47" xfId="5" applyNumberFormat="1" applyFont="1" applyBorder="1" applyAlignment="1">
      <alignment horizontal="right" vertical="center"/>
    </xf>
    <xf numFmtId="165" fontId="2" fillId="0" borderId="48" xfId="5" applyNumberFormat="1" applyFont="1" applyBorder="1" applyAlignment="1">
      <alignment horizontal="right" vertical="center"/>
    </xf>
    <xf numFmtId="0" fontId="1" fillId="10" borderId="27" xfId="0" applyFont="1" applyFill="1" applyBorder="1" applyAlignment="1">
      <alignment horizontal="center" vertical="center" readingOrder="2"/>
    </xf>
    <xf numFmtId="165" fontId="2" fillId="0" borderId="41" xfId="5" applyNumberFormat="1" applyFont="1" applyBorder="1" applyAlignment="1">
      <alignment horizontal="right" vertical="center"/>
    </xf>
    <xf numFmtId="166" fontId="1" fillId="5" borderId="17" xfId="2" applyNumberFormat="1" applyFont="1" applyFill="1" applyBorder="1" applyAlignment="1">
      <alignment horizontal="center" vertical="center" readingOrder="2"/>
    </xf>
    <xf numFmtId="0" fontId="4" fillId="6" borderId="50" xfId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readingOrder="2"/>
    </xf>
    <xf numFmtId="0" fontId="3" fillId="9" borderId="3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vertical="center" readingOrder="2"/>
    </xf>
    <xf numFmtId="0" fontId="3" fillId="9" borderId="3" xfId="0" applyFont="1" applyFill="1" applyBorder="1" applyAlignment="1">
      <alignment vertical="center" readingOrder="2"/>
    </xf>
    <xf numFmtId="0" fontId="3" fillId="9" borderId="16" xfId="0" applyFont="1" applyFill="1" applyBorder="1" applyAlignment="1">
      <alignment horizontal="center" vertical="center" readingOrder="2"/>
    </xf>
    <xf numFmtId="0" fontId="3" fillId="9" borderId="49" xfId="0" applyFont="1" applyFill="1" applyBorder="1" applyAlignment="1">
      <alignment vertical="center" readingOrder="2"/>
    </xf>
    <xf numFmtId="0" fontId="3" fillId="9" borderId="35" xfId="0" applyFont="1" applyFill="1" applyBorder="1" applyAlignment="1">
      <alignment vertical="center" readingOrder="2"/>
    </xf>
    <xf numFmtId="0" fontId="3" fillId="9" borderId="45" xfId="0" applyFont="1" applyFill="1" applyBorder="1" applyAlignment="1">
      <alignment horizontal="center" vertical="center" readingOrder="2"/>
    </xf>
    <xf numFmtId="0" fontId="16" fillId="11" borderId="8" xfId="0" applyFont="1" applyFill="1" applyBorder="1" applyAlignment="1">
      <alignment horizontal="center" vertical="center"/>
    </xf>
    <xf numFmtId="2" fontId="16" fillId="2" borderId="46" xfId="2" applyNumberFormat="1" applyFont="1" applyFill="1" applyBorder="1" applyAlignment="1">
      <alignment horizontal="center" vertical="center"/>
    </xf>
    <xf numFmtId="2" fontId="1" fillId="8" borderId="15" xfId="2" applyNumberFormat="1" applyFont="1" applyFill="1" applyBorder="1" applyAlignment="1">
      <alignment horizontal="center" vertical="center" readingOrder="2"/>
    </xf>
    <xf numFmtId="166" fontId="5" fillId="9" borderId="15" xfId="2" applyNumberFormat="1" applyFill="1" applyBorder="1" applyAlignment="1">
      <alignment horizontal="center" vertical="center"/>
    </xf>
    <xf numFmtId="165" fontId="7" fillId="0" borderId="16" xfId="4" applyNumberFormat="1" applyBorder="1" applyAlignment="1">
      <alignment horizontal="right" vertical="center"/>
    </xf>
    <xf numFmtId="0" fontId="7" fillId="0" borderId="4" xfId="4" applyBorder="1" applyAlignment="1">
      <alignment horizontal="right" vertical="center"/>
    </xf>
    <xf numFmtId="165" fontId="0" fillId="0" borderId="16" xfId="0" applyNumberFormat="1" applyBorder="1" applyAlignment="1">
      <alignment horizontal="right" vertical="center"/>
    </xf>
    <xf numFmtId="0" fontId="10" fillId="8" borderId="5" xfId="0" applyFont="1" applyFill="1" applyBorder="1" applyAlignment="1">
      <alignment horizontal="center" vertical="center" readingOrder="2"/>
    </xf>
    <xf numFmtId="167" fontId="1" fillId="5" borderId="19" xfId="0" applyNumberFormat="1" applyFont="1" applyFill="1" applyBorder="1" applyAlignment="1">
      <alignment horizontal="center" vertical="center" readingOrder="2"/>
    </xf>
    <xf numFmtId="167" fontId="1" fillId="5" borderId="20" xfId="0" applyNumberFormat="1" applyFont="1" applyFill="1" applyBorder="1" applyAlignment="1">
      <alignment horizontal="center" vertical="center" readingOrder="2"/>
    </xf>
    <xf numFmtId="167" fontId="1" fillId="5" borderId="43" xfId="0" applyNumberFormat="1" applyFont="1" applyFill="1" applyBorder="1" applyAlignment="1">
      <alignment horizontal="center" vertical="center" readingOrder="2"/>
    </xf>
    <xf numFmtId="0" fontId="5" fillId="3" borderId="19" xfId="2" applyFill="1" applyBorder="1" applyAlignment="1">
      <alignment horizontal="center" vertical="center" readingOrder="2"/>
    </xf>
    <xf numFmtId="0" fontId="5" fillId="3" borderId="18" xfId="2" applyFill="1" applyBorder="1" applyAlignment="1">
      <alignment horizontal="center" vertical="center" readingOrder="2"/>
    </xf>
    <xf numFmtId="0" fontId="2" fillId="3" borderId="6" xfId="0" applyFont="1" applyFill="1" applyBorder="1" applyAlignment="1">
      <alignment horizontal="center" vertical="center" readingOrder="2"/>
    </xf>
    <xf numFmtId="0" fontId="2" fillId="3" borderId="1" xfId="0" applyFont="1" applyFill="1" applyBorder="1" applyAlignment="1">
      <alignment horizontal="center" vertical="center" readingOrder="2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3" fillId="9" borderId="30" xfId="0" applyFont="1" applyFill="1" applyBorder="1" applyAlignment="1">
      <alignment horizontal="right" vertical="center" readingOrder="2"/>
    </xf>
    <xf numFmtId="0" fontId="3" fillId="9" borderId="7" xfId="0" applyFont="1" applyFill="1" applyBorder="1" applyAlignment="1">
      <alignment horizontal="right" vertical="center" readingOrder="2"/>
    </xf>
    <xf numFmtId="0" fontId="10" fillId="8" borderId="30" xfId="3" applyFont="1" applyFill="1" applyBorder="1" applyAlignment="1">
      <alignment horizontal="right" vertical="center" readingOrder="2"/>
    </xf>
    <xf numFmtId="0" fontId="10" fillId="8" borderId="10" xfId="3" applyFont="1" applyFill="1" applyBorder="1" applyAlignment="1">
      <alignment horizontal="right" vertical="center" readingOrder="2"/>
    </xf>
    <xf numFmtId="0" fontId="10" fillId="8" borderId="7" xfId="3" applyFont="1" applyFill="1" applyBorder="1" applyAlignment="1">
      <alignment horizontal="right" vertical="center" readingOrder="2"/>
    </xf>
    <xf numFmtId="0" fontId="3" fillId="9" borderId="30" xfId="0" applyFont="1" applyFill="1" applyBorder="1" applyAlignment="1">
      <alignment horizontal="right" vertical="center" indent="3" readingOrder="2"/>
    </xf>
    <xf numFmtId="0" fontId="3" fillId="9" borderId="7" xfId="0" applyFont="1" applyFill="1" applyBorder="1" applyAlignment="1">
      <alignment horizontal="right" vertical="center" indent="3" readingOrder="2"/>
    </xf>
    <xf numFmtId="0" fontId="3" fillId="9" borderId="3" xfId="0" applyFont="1" applyFill="1" applyBorder="1" applyAlignment="1">
      <alignment horizontal="right" vertical="center" indent="3" readingOrder="2"/>
    </xf>
    <xf numFmtId="0" fontId="1" fillId="10" borderId="26" xfId="0" applyFont="1" applyFill="1" applyBorder="1" applyAlignment="1">
      <alignment horizontal="right" vertical="center" readingOrder="2"/>
    </xf>
    <xf numFmtId="0" fontId="1" fillId="10" borderId="27" xfId="0" applyFont="1" applyFill="1" applyBorder="1" applyAlignment="1">
      <alignment horizontal="right" vertical="center" readingOrder="2"/>
    </xf>
    <xf numFmtId="0" fontId="3" fillId="9" borderId="30" xfId="0" applyFont="1" applyFill="1" applyBorder="1" applyAlignment="1">
      <alignment horizontal="right" vertical="center" indent="2" readingOrder="2"/>
    </xf>
    <xf numFmtId="0" fontId="3" fillId="9" borderId="7" xfId="0" applyFont="1" applyFill="1" applyBorder="1" applyAlignment="1">
      <alignment horizontal="right" vertical="center" indent="2" readingOrder="2"/>
    </xf>
    <xf numFmtId="0" fontId="18" fillId="3" borderId="30" xfId="4" applyFont="1" applyFill="1" applyBorder="1" applyAlignment="1">
      <alignment horizontal="right" vertical="center" wrapText="1" indent="1" readingOrder="2"/>
    </xf>
    <xf numFmtId="0" fontId="18" fillId="3" borderId="7" xfId="4" applyFont="1" applyFill="1" applyBorder="1" applyAlignment="1">
      <alignment horizontal="right" vertical="center" wrapText="1" indent="1" readingOrder="2"/>
    </xf>
    <xf numFmtId="0" fontId="18" fillId="3" borderId="53" xfId="4" applyFont="1" applyFill="1" applyBorder="1" applyAlignment="1">
      <alignment horizontal="right" vertical="center" wrapText="1" indent="1" readingOrder="2"/>
    </xf>
    <xf numFmtId="0" fontId="2" fillId="3" borderId="30" xfId="4" applyFont="1" applyFill="1" applyBorder="1" applyAlignment="1">
      <alignment horizontal="right" vertical="center" wrapText="1" indent="1" readingOrder="2"/>
    </xf>
    <xf numFmtId="0" fontId="2" fillId="3" borderId="7" xfId="4" applyFont="1" applyFill="1" applyBorder="1" applyAlignment="1">
      <alignment horizontal="right" vertical="center" wrapText="1" indent="1" readingOrder="2"/>
    </xf>
    <xf numFmtId="0" fontId="2" fillId="3" borderId="53" xfId="4" applyFont="1" applyFill="1" applyBorder="1" applyAlignment="1">
      <alignment horizontal="right" vertical="center" wrapText="1" indent="1" readingOrder="2"/>
    </xf>
    <xf numFmtId="0" fontId="2" fillId="12" borderId="5" xfId="0" applyFont="1" applyFill="1" applyBorder="1" applyAlignment="1">
      <alignment horizontal="center" vertical="center" wrapText="1"/>
    </xf>
    <xf numFmtId="0" fontId="2" fillId="12" borderId="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1" fillId="10" borderId="30" xfId="0" applyFont="1" applyFill="1" applyBorder="1" applyAlignment="1">
      <alignment horizontal="right" vertical="center" readingOrder="2"/>
    </xf>
    <xf numFmtId="0" fontId="1" fillId="10" borderId="7" xfId="0" applyFont="1" applyFill="1" applyBorder="1" applyAlignment="1">
      <alignment horizontal="right" vertical="center" readingOrder="2"/>
    </xf>
    <xf numFmtId="0" fontId="12" fillId="3" borderId="30" xfId="3" applyFont="1" applyFill="1" applyBorder="1" applyAlignment="1">
      <alignment horizontal="right" vertical="center" wrapText="1" indent="3" readingOrder="2"/>
    </xf>
    <xf numFmtId="0" fontId="14" fillId="3" borderId="7" xfId="3" applyFont="1" applyFill="1" applyBorder="1" applyAlignment="1">
      <alignment horizontal="right" vertical="center" wrapText="1" indent="3" readingOrder="2"/>
    </xf>
    <xf numFmtId="0" fontId="14" fillId="3" borderId="53" xfId="3" applyFont="1" applyFill="1" applyBorder="1" applyAlignment="1">
      <alignment horizontal="right" vertical="center" wrapText="1" indent="3" readingOrder="2"/>
    </xf>
    <xf numFmtId="0" fontId="3" fillId="9" borderId="54" xfId="0" applyFont="1" applyFill="1" applyBorder="1" applyAlignment="1">
      <alignment horizontal="right" vertical="center" readingOrder="2"/>
    </xf>
    <xf numFmtId="0" fontId="3" fillId="9" borderId="49" xfId="0" applyFont="1" applyFill="1" applyBorder="1" applyAlignment="1">
      <alignment horizontal="right" vertical="center" readingOrder="2"/>
    </xf>
    <xf numFmtId="0" fontId="9" fillId="8" borderId="30" xfId="3" applyFont="1" applyFill="1" applyBorder="1" applyAlignment="1">
      <alignment horizontal="right" vertical="center" readingOrder="2"/>
    </xf>
    <xf numFmtId="0" fontId="9" fillId="8" borderId="8" xfId="3" applyFont="1" applyFill="1" applyBorder="1" applyAlignment="1">
      <alignment horizontal="right" vertical="center" readingOrder="2"/>
    </xf>
    <xf numFmtId="0" fontId="3" fillId="9" borderId="5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1" fillId="6" borderId="26" xfId="1" applyFont="1" applyFill="1" applyBorder="1" applyAlignment="1">
      <alignment horizontal="center" vertical="center"/>
    </xf>
    <xf numFmtId="0" fontId="1" fillId="6" borderId="27" xfId="1" applyFont="1" applyFill="1" applyBorder="1" applyAlignment="1">
      <alignment horizontal="center" vertical="center"/>
    </xf>
    <xf numFmtId="0" fontId="1" fillId="6" borderId="27" xfId="1" applyFont="1" applyFill="1" applyBorder="1" applyAlignment="1">
      <alignment horizontal="left" vertical="center" readingOrder="2"/>
    </xf>
    <xf numFmtId="0" fontId="1" fillId="6" borderId="55" xfId="1" applyFont="1" applyFill="1" applyBorder="1" applyAlignment="1">
      <alignment horizontal="left" vertical="center" readingOrder="2"/>
    </xf>
    <xf numFmtId="0" fontId="4" fillId="5" borderId="36" xfId="1" applyFont="1" applyFill="1" applyBorder="1" applyAlignment="1">
      <alignment horizontal="center" vertical="center" wrapText="1"/>
    </xf>
    <xf numFmtId="0" fontId="4" fillId="5" borderId="13" xfId="1" applyFont="1" applyFill="1" applyBorder="1" applyAlignment="1">
      <alignment horizontal="center" vertical="center" wrapText="1"/>
    </xf>
    <xf numFmtId="0" fontId="4" fillId="5" borderId="14" xfId="1" applyFont="1" applyFill="1" applyBorder="1" applyAlignment="1">
      <alignment horizontal="center" vertical="center" wrapText="1"/>
    </xf>
    <xf numFmtId="0" fontId="1" fillId="5" borderId="19" xfId="2" applyFont="1" applyFill="1" applyBorder="1" applyAlignment="1">
      <alignment horizontal="center" vertical="center"/>
    </xf>
    <xf numFmtId="0" fontId="1" fillId="5" borderId="20" xfId="2" applyFont="1" applyFill="1" applyBorder="1" applyAlignment="1">
      <alignment horizontal="center" vertical="center"/>
    </xf>
    <xf numFmtId="0" fontId="1" fillId="5" borderId="43" xfId="2" applyFont="1" applyFill="1" applyBorder="1" applyAlignment="1">
      <alignment horizontal="center" vertical="center"/>
    </xf>
    <xf numFmtId="0" fontId="4" fillId="5" borderId="37" xfId="1" applyFont="1" applyFill="1" applyBorder="1" applyAlignment="1">
      <alignment horizontal="center" vertical="center" wrapText="1"/>
    </xf>
    <xf numFmtId="0" fontId="4" fillId="5" borderId="38" xfId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9" borderId="29" xfId="0" applyFont="1" applyFill="1" applyBorder="1" applyAlignment="1">
      <alignment horizontal="right" vertical="center" readingOrder="2"/>
    </xf>
    <xf numFmtId="0" fontId="3" fillId="9" borderId="8" xfId="0" applyFont="1" applyFill="1" applyBorder="1" applyAlignment="1">
      <alignment horizontal="right" vertical="center" readingOrder="2"/>
    </xf>
    <xf numFmtId="0" fontId="2" fillId="12" borderId="3" xfId="0" applyFont="1" applyFill="1" applyBorder="1" applyAlignment="1">
      <alignment horizontal="center" vertical="center" wrapText="1"/>
    </xf>
    <xf numFmtId="0" fontId="9" fillId="8" borderId="54" xfId="3" applyFont="1" applyFill="1" applyBorder="1" applyAlignment="1">
      <alignment horizontal="right" vertical="center" wrapText="1" readingOrder="2"/>
    </xf>
    <xf numFmtId="0" fontId="9" fillId="8" borderId="49" xfId="3" applyFont="1" applyFill="1" applyBorder="1" applyAlignment="1">
      <alignment horizontal="right" vertical="center" wrapText="1" readingOrder="2"/>
    </xf>
    <xf numFmtId="0" fontId="9" fillId="8" borderId="30" xfId="0" applyFont="1" applyFill="1" applyBorder="1" applyAlignment="1">
      <alignment horizontal="right" vertical="center" readingOrder="2"/>
    </xf>
    <xf numFmtId="0" fontId="9" fillId="8" borderId="10" xfId="0" applyFont="1" applyFill="1" applyBorder="1" applyAlignment="1">
      <alignment horizontal="right" vertical="center" readingOrder="2"/>
    </xf>
    <xf numFmtId="0" fontId="9" fillId="8" borderId="7" xfId="0" applyFont="1" applyFill="1" applyBorder="1" applyAlignment="1">
      <alignment horizontal="right" vertical="center" readingOrder="2"/>
    </xf>
    <xf numFmtId="0" fontId="16" fillId="11" borderId="39" xfId="0" applyFont="1" applyFill="1" applyBorder="1" applyAlignment="1">
      <alignment horizontal="center" vertical="center"/>
    </xf>
    <xf numFmtId="0" fontId="16" fillId="11" borderId="2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 readingOrder="2"/>
    </xf>
    <xf numFmtId="0" fontId="3" fillId="2" borderId="7" xfId="0" applyFont="1" applyFill="1" applyBorder="1" applyAlignment="1">
      <alignment horizontal="right" vertical="center" readingOrder="2"/>
    </xf>
    <xf numFmtId="0" fontId="3" fillId="2" borderId="3" xfId="0" applyFont="1" applyFill="1" applyBorder="1" applyAlignment="1">
      <alignment horizontal="right" vertical="center" readingOrder="2"/>
    </xf>
  </cellXfs>
  <cellStyles count="7">
    <cellStyle name="ColLevel_1" xfId="2" builtinId="2" iLevel="0"/>
    <cellStyle name="Comma" xfId="5" builtinId="3"/>
    <cellStyle name="Normal" xfId="0" builtinId="0"/>
    <cellStyle name="Percent" xfId="6" builtinId="5"/>
    <cellStyle name="RowLevel_1" xfId="1" builtinId="1" iLevel="0"/>
    <cellStyle name="RowLevel_2" xfId="3" builtinId="1" iLevel="1"/>
    <cellStyle name="RowLevel_3" xfId="4" builtinId="1" iLevel="2"/>
  </cellStyles>
  <dxfs count="7">
    <dxf>
      <numFmt numFmtId="14" formatCode="0.00%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border outline="0"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colors>
    <mruColors>
      <color rgb="FFCCF6CA"/>
      <color rgb="FFFFCCCC"/>
      <color rgb="FFFFCC99"/>
      <color rgb="FFCCFF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B Koodak" panose="00000700000000000000" pitchFamily="2" charset="-78"/>
              </a:defRPr>
            </a:pPr>
            <a:r>
              <a:rPr lang="fa-IR">
                <a:cs typeface="B Koodak" panose="00000700000000000000" pitchFamily="2" charset="-78"/>
              </a:rPr>
              <a:t>آنالیز حساسیت قیمت تراز شده نسبت به امتیاز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B Koodak" panose="00000700000000000000" pitchFamily="2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16447944007"/>
          <c:y val="0.25326478520081896"/>
          <c:w val="0.81227996500437449"/>
          <c:h val="0.54887355575398444"/>
        </c:manualLayout>
      </c:layout>
      <c:lineChart>
        <c:grouping val="standard"/>
        <c:varyColors val="0"/>
        <c:ser>
          <c:idx val="0"/>
          <c:order val="0"/>
          <c:tx>
            <c:strRef>
              <c:f>'آنالیز حساسیت '!$D$2</c:f>
              <c:strCache>
                <c:ptCount val="1"/>
                <c:pt idx="0">
                  <c:v>امتیاز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'آنالیز حساسیت '!$D$3:$D$11</c:f>
              <c:numCache>
                <c:formatCode>General</c:formatCode>
                <c:ptCount val="9"/>
                <c:pt idx="0">
                  <c:v>60</c:v>
                </c:pt>
                <c:pt idx="1">
                  <c:v>65</c:v>
                </c:pt>
                <c:pt idx="2">
                  <c:v>70</c:v>
                </c:pt>
                <c:pt idx="3">
                  <c:v>75</c:v>
                </c:pt>
                <c:pt idx="4">
                  <c:v>80</c:v>
                </c:pt>
                <c:pt idx="5">
                  <c:v>85</c:v>
                </c:pt>
                <c:pt idx="6">
                  <c:v>90</c:v>
                </c:pt>
                <c:pt idx="7">
                  <c:v>95</c:v>
                </c:pt>
                <c:pt idx="8">
                  <c:v>100</c:v>
                </c:pt>
              </c:numCache>
            </c:numRef>
          </c:cat>
          <c:val>
            <c:numRef>
              <c:f>'آنالیز حساسیت '!$G$3:$G$11</c:f>
              <c:numCache>
                <c:formatCode>0.00%</c:formatCode>
                <c:ptCount val="9"/>
                <c:pt idx="0">
                  <c:v>0.19047619047619047</c:v>
                </c:pt>
                <c:pt idx="1">
                  <c:v>0.16279069767441867</c:v>
                </c:pt>
                <c:pt idx="2">
                  <c:v>0.13636363636363624</c:v>
                </c:pt>
                <c:pt idx="3">
                  <c:v>0.11111111111111116</c:v>
                </c:pt>
                <c:pt idx="4">
                  <c:v>8.6956521739130599E-2</c:v>
                </c:pt>
                <c:pt idx="5">
                  <c:v>6.3829787234042534E-2</c:v>
                </c:pt>
                <c:pt idx="6">
                  <c:v>4.1666666666666741E-2</c:v>
                </c:pt>
                <c:pt idx="7">
                  <c:v>2.0408163265306145E-2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40-465A-85FF-6332A249F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5365680"/>
        <c:axId val="425361520"/>
      </c:lineChart>
      <c:catAx>
        <c:axId val="42536568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a-IR"/>
                  <a:t>امتیاز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361520"/>
        <c:crosses val="autoZero"/>
        <c:auto val="1"/>
        <c:lblAlgn val="ctr"/>
        <c:lblOffset val="100"/>
        <c:noMultiLvlLbl val="0"/>
      </c:catAx>
      <c:valAx>
        <c:axId val="425361520"/>
        <c:scaling>
          <c:orientation val="minMax"/>
          <c:max val="0.2"/>
          <c:min val="0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a-IR"/>
                  <a:t>درصد تغییر قیمت تراز شده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365680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18512</xdr:colOff>
      <xdr:row>0</xdr:row>
      <xdr:rowOff>63495</xdr:rowOff>
    </xdr:from>
    <xdr:to>
      <xdr:col>0</xdr:col>
      <xdr:colOff>701138</xdr:colOff>
      <xdr:row>0</xdr:row>
      <xdr:rowOff>741262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158" t="6633" r="13987" b="10138"/>
        <a:stretch/>
      </xdr:blipFill>
      <xdr:spPr>
        <a:xfrm>
          <a:off x="10052989279" y="63495"/>
          <a:ext cx="682626" cy="677767"/>
        </a:xfrm>
        <a:prstGeom prst="rect">
          <a:avLst/>
        </a:prstGeom>
      </xdr:spPr>
    </xdr:pic>
    <xdr:clientData/>
  </xdr:twoCellAnchor>
  <xdr:twoCellAnchor editAs="oneCell">
    <xdr:from>
      <xdr:col>4</xdr:col>
      <xdr:colOff>318653</xdr:colOff>
      <xdr:row>0</xdr:row>
      <xdr:rowOff>83127</xdr:rowOff>
    </xdr:from>
    <xdr:to>
      <xdr:col>5</xdr:col>
      <xdr:colOff>380999</xdr:colOff>
      <xdr:row>0</xdr:row>
      <xdr:rowOff>714514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51" t="10458" r="11094" b="3025"/>
        <a:stretch/>
      </xdr:blipFill>
      <xdr:spPr>
        <a:xfrm>
          <a:off x="11340298746" y="83127"/>
          <a:ext cx="955964" cy="631387"/>
        </a:xfrm>
        <a:prstGeom prst="rect">
          <a:avLst/>
        </a:prstGeom>
      </xdr:spPr>
    </xdr:pic>
    <xdr:clientData/>
  </xdr:twoCellAnchor>
  <xdr:twoCellAnchor>
    <xdr:from>
      <xdr:col>0</xdr:col>
      <xdr:colOff>355023</xdr:colOff>
      <xdr:row>19</xdr:row>
      <xdr:rowOff>77933</xdr:rowOff>
    </xdr:from>
    <xdr:to>
      <xdr:col>1</xdr:col>
      <xdr:colOff>978477</xdr:colOff>
      <xdr:row>21</xdr:row>
      <xdr:rowOff>173183</xdr:rowOff>
    </xdr:to>
    <xdr:sp macro="" textlink="">
      <xdr:nvSpPr>
        <xdr:cNvPr id="9" name="Left Arrow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927206114" y="3238501"/>
          <a:ext cx="1472045" cy="597477"/>
        </a:xfrm>
        <a:prstGeom prst="leftArrow">
          <a:avLst>
            <a:gd name="adj1" fmla="val 50000"/>
            <a:gd name="adj2" fmla="val 61594"/>
          </a:avLst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fa-IR" sz="1050" b="1">
              <a:cs typeface="B Nazanin" panose="00000400000000000000" pitchFamily="2" charset="-78"/>
            </a:rPr>
            <a:t>امتیاز براساس جدول</a:t>
          </a:r>
          <a:endParaRPr lang="en-US" sz="1050" b="1">
            <a:cs typeface="B Nazanin" panose="00000400000000000000" pitchFamily="2" charset="-78"/>
          </a:endParaRPr>
        </a:p>
      </xdr:txBody>
    </xdr:sp>
    <xdr:clientData/>
  </xdr:twoCellAnchor>
  <xdr:twoCellAnchor>
    <xdr:from>
      <xdr:col>10</xdr:col>
      <xdr:colOff>39687</xdr:colOff>
      <xdr:row>22</xdr:row>
      <xdr:rowOff>158750</xdr:rowOff>
    </xdr:from>
    <xdr:to>
      <xdr:col>16</xdr:col>
      <xdr:colOff>507999</xdr:colOff>
      <xdr:row>23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9917828318" y="1483591"/>
          <a:ext cx="1437409" cy="5859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</xdr:col>
      <xdr:colOff>746124</xdr:colOff>
      <xdr:row>5</xdr:row>
      <xdr:rowOff>15877</xdr:rowOff>
    </xdr:from>
    <xdr:to>
      <xdr:col>1</xdr:col>
      <xdr:colOff>976318</xdr:colOff>
      <xdr:row>5</xdr:row>
      <xdr:rowOff>206377</xdr:rowOff>
    </xdr:to>
    <xdr:sp macro="" textlink="">
      <xdr:nvSpPr>
        <xdr:cNvPr id="11" name="Left Arrow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9992510807" y="4987927"/>
          <a:ext cx="230194" cy="190500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oneCellAnchor>
    <xdr:from>
      <xdr:col>1</xdr:col>
      <xdr:colOff>752476</xdr:colOff>
      <xdr:row>4</xdr:row>
      <xdr:rowOff>233490</xdr:rowOff>
    </xdr:from>
    <xdr:ext cx="3885947" cy="3513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 flipH="1">
              <a:off x="9992849202" y="4595940"/>
              <a:ext cx="3885947" cy="3513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ctr" rtl="1"/>
              <a:r>
                <a:rPr lang="en-US" sz="1400" i="1">
                  <a:latin typeface="+mn-lt"/>
                  <a:cs typeface="+mn-cs"/>
                </a:rPr>
                <a:t>F</a:t>
              </a:r>
              <a:r>
                <a:rPr lang="en-US" sz="1400" i="1" baseline="0">
                  <a:latin typeface="+mn-lt"/>
                  <a:cs typeface="+mn-cs"/>
                </a:rPr>
                <a:t> </a:t>
              </a:r>
              <a14:m>
                <m:oMath xmlns:m="http://schemas.openxmlformats.org/officeDocument/2006/math">
                  <m:r>
                    <a:rPr lang="en-US" sz="14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max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{(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15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∗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A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) 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or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 (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1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∗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B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) 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or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 (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20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∗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C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) 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or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 (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20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∗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D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)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} </m:t>
                      </m:r>
                    </m:num>
                    <m:den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FR</m:t>
                      </m:r>
                      <m:r>
                        <m:rPr>
                          <m:nor/>
                        </m:rP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 </m:t>
                      </m:r>
                    </m:den>
                  </m:f>
                </m:oMath>
              </a14:m>
              <a:endParaRPr lang="en-US" sz="1400" b="0" i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 flipH="1">
              <a:off x="9992849202" y="4595940"/>
              <a:ext cx="3885947" cy="3513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spAutoFit/>
            </a:bodyPr>
            <a:lstStyle/>
            <a:p>
              <a:pPr algn="ctr" rtl="1"/>
              <a:r>
                <a:rPr lang="en-US" sz="1400" i="1">
                  <a:latin typeface="+mn-lt"/>
                  <a:cs typeface="+mn-cs"/>
                </a:rPr>
                <a:t>F</a:t>
              </a:r>
              <a:r>
                <a:rPr lang="en-US" sz="1400" i="1" baseline="0">
                  <a:latin typeface="+mn-lt"/>
                  <a:cs typeface="+mn-cs"/>
                </a:rPr>
                <a:t> 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=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"max{(15∗A) or (1∗B) or (20∗C) or (20∗D)} 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/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"FR 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</a:t>
              </a:r>
              <a:endParaRPr lang="en-US" sz="1400" b="0" i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mc:Fallback>
    </mc:AlternateContent>
    <xdr:clientData/>
  </xdr:oneCellAnchor>
  <xdr:twoCellAnchor>
    <xdr:from>
      <xdr:col>6</xdr:col>
      <xdr:colOff>197642</xdr:colOff>
      <xdr:row>6</xdr:row>
      <xdr:rowOff>23812</xdr:rowOff>
    </xdr:from>
    <xdr:to>
      <xdr:col>6</xdr:col>
      <xdr:colOff>493714</xdr:colOff>
      <xdr:row>6</xdr:row>
      <xdr:rowOff>250031</xdr:rowOff>
    </xdr:to>
    <xdr:sp macro="" textlink="">
      <xdr:nvSpPr>
        <xdr:cNvPr id="12" name="Left Arrow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16200000">
          <a:off x="9953285275" y="3560761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9</xdr:col>
      <xdr:colOff>197642</xdr:colOff>
      <xdr:row>6</xdr:row>
      <xdr:rowOff>23812</xdr:rowOff>
    </xdr:from>
    <xdr:to>
      <xdr:col>9</xdr:col>
      <xdr:colOff>493714</xdr:colOff>
      <xdr:row>6</xdr:row>
      <xdr:rowOff>250031</xdr:rowOff>
    </xdr:to>
    <xdr:sp macro="" textlink="">
      <xdr:nvSpPr>
        <xdr:cNvPr id="26" name="Left Arrow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 rot="16200000">
          <a:off x="9953285275" y="3560761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197642</xdr:colOff>
      <xdr:row>6</xdr:row>
      <xdr:rowOff>23812</xdr:rowOff>
    </xdr:from>
    <xdr:to>
      <xdr:col>12</xdr:col>
      <xdr:colOff>493714</xdr:colOff>
      <xdr:row>6</xdr:row>
      <xdr:rowOff>250031</xdr:rowOff>
    </xdr:to>
    <xdr:sp macro="" textlink="">
      <xdr:nvSpPr>
        <xdr:cNvPr id="27" name="Left Arrow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 rot="16200000">
          <a:off x="9953285275" y="3560761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15</xdr:col>
      <xdr:colOff>197642</xdr:colOff>
      <xdr:row>6</xdr:row>
      <xdr:rowOff>23812</xdr:rowOff>
    </xdr:from>
    <xdr:to>
      <xdr:col>15</xdr:col>
      <xdr:colOff>493714</xdr:colOff>
      <xdr:row>6</xdr:row>
      <xdr:rowOff>250031</xdr:rowOff>
    </xdr:to>
    <xdr:sp macro="" textlink="">
      <xdr:nvSpPr>
        <xdr:cNvPr id="28" name="Left Arrow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 rot="16200000">
          <a:off x="9953285275" y="3560761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18</xdr:col>
      <xdr:colOff>197642</xdr:colOff>
      <xdr:row>6</xdr:row>
      <xdr:rowOff>23812</xdr:rowOff>
    </xdr:from>
    <xdr:to>
      <xdr:col>18</xdr:col>
      <xdr:colOff>493714</xdr:colOff>
      <xdr:row>6</xdr:row>
      <xdr:rowOff>250031</xdr:rowOff>
    </xdr:to>
    <xdr:sp macro="" textlink="">
      <xdr:nvSpPr>
        <xdr:cNvPr id="29" name="Left Arrow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 rot="16200000">
          <a:off x="9953285275" y="3560761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21</xdr:col>
      <xdr:colOff>197642</xdr:colOff>
      <xdr:row>6</xdr:row>
      <xdr:rowOff>23812</xdr:rowOff>
    </xdr:from>
    <xdr:to>
      <xdr:col>21</xdr:col>
      <xdr:colOff>493714</xdr:colOff>
      <xdr:row>6</xdr:row>
      <xdr:rowOff>250031</xdr:rowOff>
    </xdr:to>
    <xdr:sp macro="" textlink="">
      <xdr:nvSpPr>
        <xdr:cNvPr id="30" name="Left Arrow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 rot="16200000">
          <a:off x="9953285275" y="3560761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9</xdr:col>
      <xdr:colOff>197642</xdr:colOff>
      <xdr:row>6</xdr:row>
      <xdr:rowOff>23812</xdr:rowOff>
    </xdr:from>
    <xdr:to>
      <xdr:col>9</xdr:col>
      <xdr:colOff>493714</xdr:colOff>
      <xdr:row>6</xdr:row>
      <xdr:rowOff>250031</xdr:rowOff>
    </xdr:to>
    <xdr:sp macro="" textlink="">
      <xdr:nvSpPr>
        <xdr:cNvPr id="16" name="Left Arrow 15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16200000">
          <a:off x="9931622394" y="3062863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197642</xdr:colOff>
      <xdr:row>6</xdr:row>
      <xdr:rowOff>23812</xdr:rowOff>
    </xdr:from>
    <xdr:to>
      <xdr:col>12</xdr:col>
      <xdr:colOff>493714</xdr:colOff>
      <xdr:row>6</xdr:row>
      <xdr:rowOff>250031</xdr:rowOff>
    </xdr:to>
    <xdr:sp macro="" textlink="">
      <xdr:nvSpPr>
        <xdr:cNvPr id="17" name="Left Arrow 1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16200000">
          <a:off x="9931622394" y="3062863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15</xdr:col>
      <xdr:colOff>197642</xdr:colOff>
      <xdr:row>6</xdr:row>
      <xdr:rowOff>23812</xdr:rowOff>
    </xdr:from>
    <xdr:to>
      <xdr:col>15</xdr:col>
      <xdr:colOff>493714</xdr:colOff>
      <xdr:row>6</xdr:row>
      <xdr:rowOff>250031</xdr:rowOff>
    </xdr:to>
    <xdr:sp macro="" textlink="">
      <xdr:nvSpPr>
        <xdr:cNvPr id="18" name="Left Arrow 1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16200000">
          <a:off x="9931622394" y="3062863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18</xdr:col>
      <xdr:colOff>197642</xdr:colOff>
      <xdr:row>6</xdr:row>
      <xdr:rowOff>23812</xdr:rowOff>
    </xdr:from>
    <xdr:to>
      <xdr:col>18</xdr:col>
      <xdr:colOff>493714</xdr:colOff>
      <xdr:row>6</xdr:row>
      <xdr:rowOff>250031</xdr:rowOff>
    </xdr:to>
    <xdr:sp macro="" textlink="">
      <xdr:nvSpPr>
        <xdr:cNvPr id="19" name="Left Arrow 18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16200000">
          <a:off x="9931622394" y="3062863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21</xdr:col>
      <xdr:colOff>197642</xdr:colOff>
      <xdr:row>6</xdr:row>
      <xdr:rowOff>23812</xdr:rowOff>
    </xdr:from>
    <xdr:to>
      <xdr:col>21</xdr:col>
      <xdr:colOff>493714</xdr:colOff>
      <xdr:row>6</xdr:row>
      <xdr:rowOff>250031</xdr:rowOff>
    </xdr:to>
    <xdr:sp macro="" textlink="">
      <xdr:nvSpPr>
        <xdr:cNvPr id="20" name="Left Arrow 1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16200000">
          <a:off x="9931622394" y="3062863"/>
          <a:ext cx="226219" cy="296072"/>
        </a:xfrm>
        <a:prstGeom prst="leftArrow">
          <a:avLst/>
        </a:prstGeom>
        <a:solidFill>
          <a:schemeClr val="accent4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0</xdr:row>
      <xdr:rowOff>371475</xdr:rowOff>
    </xdr:from>
    <xdr:to>
      <xdr:col>21</xdr:col>
      <xdr:colOff>19050</xdr:colOff>
      <xdr:row>21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D2:G11" totalsRowShown="0" headerRowDxfId="6" dataDxfId="5" tableBorderDxfId="4">
  <autoFilter ref="D2:G11" xr:uid="{00000000-0009-0000-0100-000001000000}"/>
  <tableColumns count="4">
    <tableColumn id="1" xr3:uid="{00000000-0010-0000-0000-000001000000}" name="امتیاز" dataDxfId="3"/>
    <tableColumn id="2" xr3:uid="{00000000-0010-0000-0000-000002000000}" name="قیمت" dataDxfId="2"/>
    <tableColumn id="3" xr3:uid="{00000000-0010-0000-0000-000003000000}" name="قیمت تراز شده" dataDxfId="1">
      <calculatedColumnFormula>E3*100/((100-0.4*(100-D3)))</calculatedColumnFormula>
    </tableColumn>
    <tableColumn id="4" xr3:uid="{00000000-0010-0000-0000-000004000000}" name="درصد" dataDxfId="0" dataCellStyle="Percent">
      <calculatedColumnFormula>Table1[[#This Row],[قیمت تراز شده]]/Table1[[#This Row],[قیمت]]-1</calculatedColumnFormula>
    </tableColumn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outlinePr applyStyles="1" summaryBelow="0" summaryRight="0"/>
    <pageSetUpPr fitToPage="1"/>
  </sheetPr>
  <dimension ref="A1:X35"/>
  <sheetViews>
    <sheetView rightToLeft="1" tabSelected="1" view="pageBreakPreview" topLeftCell="A4" zoomScale="82" zoomScaleNormal="110" zoomScaleSheetLayoutView="82" workbookViewId="0">
      <selection activeCell="P12" sqref="P12"/>
    </sheetView>
  </sheetViews>
  <sheetFormatPr defaultColWidth="9.140625" defaultRowHeight="19.5" outlineLevelRow="3" outlineLevelCol="1" x14ac:dyDescent="0.25"/>
  <cols>
    <col min="1" max="1" width="10.7109375" style="5" customWidth="1"/>
    <col min="2" max="3" width="15.7109375" style="5" customWidth="1"/>
    <col min="4" max="5" width="11.7109375" style="5" customWidth="1"/>
    <col min="6" max="6" width="10.7109375" style="6" customWidth="1"/>
    <col min="7" max="7" width="10.7109375" style="16" customWidth="1"/>
    <col min="8" max="8" width="12.7109375" style="9" customWidth="1" outlineLevel="1"/>
    <col min="9" max="9" width="4.7109375" style="9" customWidth="1" outlineLevel="1"/>
    <col min="10" max="10" width="10.7109375" style="16" customWidth="1"/>
    <col min="11" max="11" width="3.140625" style="9" customWidth="1" outlineLevel="1"/>
    <col min="12" max="12" width="6.7109375" style="9" customWidth="1" outlineLevel="1"/>
    <col min="13" max="13" width="10.7109375" style="16" customWidth="1" collapsed="1"/>
    <col min="14" max="15" width="12.7109375" style="9" hidden="1" customWidth="1" outlineLevel="1"/>
    <col min="16" max="16" width="10.7109375" style="16" customWidth="1" collapsed="1"/>
    <col min="17" max="18" width="12.7109375" style="9" hidden="1" customWidth="1" outlineLevel="1"/>
    <col min="19" max="19" width="10.7109375" style="16" customWidth="1" collapsed="1"/>
    <col min="20" max="21" width="12.7109375" style="9" hidden="1" customWidth="1" outlineLevel="1"/>
    <col min="22" max="22" width="10.7109375" style="16" customWidth="1" collapsed="1"/>
    <col min="23" max="24" width="12.7109375" style="9" hidden="1" customWidth="1" outlineLevel="1"/>
    <col min="25" max="16384" width="9.140625" style="5"/>
  </cols>
  <sheetData>
    <row r="1" spans="1:24" ht="65.099999999999994" customHeight="1" thickTop="1" thickBot="1" x14ac:dyDescent="0.3">
      <c r="A1" s="48"/>
      <c r="B1" s="129" t="s">
        <v>53</v>
      </c>
      <c r="C1" s="130"/>
      <c r="D1" s="130"/>
      <c r="E1" s="4"/>
      <c r="F1" s="3"/>
      <c r="G1" s="121" t="s">
        <v>18</v>
      </c>
      <c r="H1" s="127"/>
      <c r="I1" s="128"/>
      <c r="J1" s="121" t="s">
        <v>19</v>
      </c>
      <c r="K1" s="127"/>
      <c r="L1" s="128"/>
      <c r="M1" s="121" t="s">
        <v>20</v>
      </c>
      <c r="N1" s="127"/>
      <c r="O1" s="128"/>
      <c r="P1" s="121" t="s">
        <v>21</v>
      </c>
      <c r="Q1" s="127"/>
      <c r="R1" s="128"/>
      <c r="S1" s="121" t="s">
        <v>22</v>
      </c>
      <c r="T1" s="127"/>
      <c r="U1" s="128"/>
      <c r="V1" s="121" t="s">
        <v>23</v>
      </c>
      <c r="W1" s="122"/>
      <c r="X1" s="123"/>
    </row>
    <row r="2" spans="1:24" s="7" customFormat="1" ht="19.5" customHeight="1" x14ac:dyDescent="0.25">
      <c r="A2" s="117" t="s">
        <v>17</v>
      </c>
      <c r="B2" s="118"/>
      <c r="C2" s="118"/>
      <c r="D2" s="118"/>
      <c r="E2" s="119" t="s">
        <v>2</v>
      </c>
      <c r="F2" s="120"/>
      <c r="G2" s="49" t="s">
        <v>1</v>
      </c>
      <c r="H2" s="1" t="s">
        <v>15</v>
      </c>
      <c r="I2" s="2"/>
      <c r="J2" s="49" t="s">
        <v>1</v>
      </c>
      <c r="K2" s="1" t="s">
        <v>15</v>
      </c>
      <c r="L2" s="2"/>
      <c r="M2" s="49" t="s">
        <v>1</v>
      </c>
      <c r="N2" s="1" t="s">
        <v>15</v>
      </c>
      <c r="O2" s="2"/>
      <c r="P2" s="49" t="s">
        <v>1</v>
      </c>
      <c r="Q2" s="1" t="s">
        <v>15</v>
      </c>
      <c r="R2" s="2"/>
      <c r="S2" s="49" t="s">
        <v>1</v>
      </c>
      <c r="T2" s="1" t="s">
        <v>15</v>
      </c>
      <c r="U2" s="2"/>
      <c r="V2" s="49" t="s">
        <v>1</v>
      </c>
      <c r="W2" s="1" t="s">
        <v>15</v>
      </c>
      <c r="X2" s="2"/>
    </row>
    <row r="3" spans="1:24" s="7" customFormat="1" ht="204.75" x14ac:dyDescent="0.25">
      <c r="A3" s="106" t="s">
        <v>45</v>
      </c>
      <c r="B3" s="107"/>
      <c r="C3" s="107"/>
      <c r="D3" s="107"/>
      <c r="E3" s="107"/>
      <c r="F3" s="41">
        <f>F4+F11+F19</f>
        <v>40</v>
      </c>
      <c r="G3" s="20">
        <f>G4+G11+G19</f>
        <v>40</v>
      </c>
      <c r="H3" s="57" t="s">
        <v>16</v>
      </c>
      <c r="I3" s="21"/>
      <c r="J3" s="20">
        <f>J4+J11+J19</f>
        <v>40</v>
      </c>
      <c r="K3" s="57" t="s">
        <v>16</v>
      </c>
      <c r="L3" s="21"/>
      <c r="M3" s="20">
        <f>M4+M11+M19</f>
        <v>40</v>
      </c>
      <c r="N3" s="57" t="s">
        <v>16</v>
      </c>
      <c r="O3" s="21"/>
      <c r="P3" s="20">
        <f>P4+P11+P19</f>
        <v>40</v>
      </c>
      <c r="Q3" s="57" t="s">
        <v>16</v>
      </c>
      <c r="R3" s="21"/>
      <c r="S3" s="20">
        <f>S4+S11+S19</f>
        <v>40</v>
      </c>
      <c r="T3" s="57" t="s">
        <v>16</v>
      </c>
      <c r="U3" s="21"/>
      <c r="V3" s="20">
        <f>V4+V11+V19</f>
        <v>40</v>
      </c>
      <c r="W3" s="57" t="s">
        <v>16</v>
      </c>
      <c r="X3" s="21"/>
    </row>
    <row r="4" spans="1:24" s="8" customFormat="1" ht="21.75" customHeight="1" outlineLevel="1" x14ac:dyDescent="0.25">
      <c r="A4" s="113" t="s">
        <v>44</v>
      </c>
      <c r="B4" s="114"/>
      <c r="C4" s="114"/>
      <c r="D4" s="114"/>
      <c r="E4" s="114"/>
      <c r="F4" s="29">
        <v>10</v>
      </c>
      <c r="G4" s="68">
        <f>MIN($F$4,G7*$F$4)</f>
        <v>10</v>
      </c>
      <c r="H4" s="15"/>
      <c r="I4" s="22"/>
      <c r="J4" s="68">
        <f>MIN($F$4,J7*$F$4)</f>
        <v>10</v>
      </c>
      <c r="K4" s="15"/>
      <c r="L4" s="22"/>
      <c r="M4" s="68">
        <f>MIN($F$4,M7*$F$4)</f>
        <v>10</v>
      </c>
      <c r="N4" s="15"/>
      <c r="O4" s="22"/>
      <c r="P4" s="68">
        <f>MIN($F$4,P7*$F$4)</f>
        <v>10</v>
      </c>
      <c r="Q4" s="15"/>
      <c r="R4" s="22"/>
      <c r="S4" s="68">
        <f>MIN($F$4,S7*$F$4)</f>
        <v>10</v>
      </c>
      <c r="T4" s="15"/>
      <c r="U4" s="22"/>
      <c r="V4" s="68">
        <f>MIN($F$4,V7*$F$4)</f>
        <v>10</v>
      </c>
      <c r="W4" s="15"/>
      <c r="X4" s="22"/>
    </row>
    <row r="5" spans="1:24" s="8" customFormat="1" ht="80.099999999999994" customHeight="1" outlineLevel="1" x14ac:dyDescent="0.25">
      <c r="A5" s="108" t="s">
        <v>33</v>
      </c>
      <c r="B5" s="109"/>
      <c r="C5" s="109"/>
      <c r="D5" s="109"/>
      <c r="E5" s="109"/>
      <c r="F5" s="110"/>
      <c r="G5" s="77" t="s">
        <v>34</v>
      </c>
      <c r="H5" s="79" t="s">
        <v>4</v>
      </c>
      <c r="I5" s="21"/>
      <c r="J5" s="77" t="s">
        <v>34</v>
      </c>
      <c r="K5" s="79" t="s">
        <v>4</v>
      </c>
      <c r="L5" s="21"/>
      <c r="M5" s="77" t="s">
        <v>34</v>
      </c>
      <c r="N5" s="79" t="s">
        <v>4</v>
      </c>
      <c r="O5" s="21"/>
      <c r="P5" s="77" t="s">
        <v>34</v>
      </c>
      <c r="Q5" s="79" t="s">
        <v>4</v>
      </c>
      <c r="R5" s="21"/>
      <c r="S5" s="77" t="s">
        <v>34</v>
      </c>
      <c r="T5" s="79" t="s">
        <v>4</v>
      </c>
      <c r="U5" s="21"/>
      <c r="V5" s="77" t="s">
        <v>34</v>
      </c>
      <c r="W5" s="79" t="s">
        <v>4</v>
      </c>
      <c r="X5" s="21"/>
    </row>
    <row r="6" spans="1:24" ht="24.95" customHeight="1" outlineLevel="2" x14ac:dyDescent="0.25">
      <c r="A6" s="131" t="s">
        <v>35</v>
      </c>
      <c r="B6" s="132"/>
      <c r="C6" s="31">
        <v>1000</v>
      </c>
      <c r="D6" s="115"/>
      <c r="E6" s="116"/>
      <c r="F6" s="58" t="s">
        <v>14</v>
      </c>
      <c r="G6" s="78"/>
      <c r="H6" s="80"/>
      <c r="I6" s="23"/>
      <c r="J6" s="78"/>
      <c r="K6" s="80"/>
      <c r="L6" s="23"/>
      <c r="M6" s="78"/>
      <c r="N6" s="80"/>
      <c r="O6" s="23"/>
      <c r="P6" s="78"/>
      <c r="Q6" s="80"/>
      <c r="R6" s="23"/>
      <c r="S6" s="78"/>
      <c r="T6" s="80"/>
      <c r="U6" s="23"/>
      <c r="V6" s="78"/>
      <c r="W6" s="80"/>
      <c r="X6" s="23"/>
    </row>
    <row r="7" spans="1:24" ht="24.95" customHeight="1" outlineLevel="2" x14ac:dyDescent="0.25">
      <c r="A7" s="83" t="s">
        <v>37</v>
      </c>
      <c r="B7" s="84"/>
      <c r="C7" s="84"/>
      <c r="D7" s="37"/>
      <c r="E7" s="59"/>
      <c r="F7" s="42">
        <v>15</v>
      </c>
      <c r="G7" s="74">
        <f>MAX(H7*$F$7,H8*$F$8,H9*$F$9,H10*$F$10)/($C$6)</f>
        <v>1.0049999999999999</v>
      </c>
      <c r="H7" s="17">
        <v>67</v>
      </c>
      <c r="I7" s="23"/>
      <c r="J7" s="74">
        <f>MAX(K7*$F$7,K8*$F$8,K9*$F$9,K10*$F$10)/($C$6)</f>
        <v>1.0049999999999999</v>
      </c>
      <c r="K7" s="17">
        <v>67</v>
      </c>
      <c r="L7" s="23"/>
      <c r="M7" s="74">
        <f>MAX(N7*$F$7,N8*$F$8,N9*$F$9,N10*$F$10)/($C$6)</f>
        <v>1.0049999999999999</v>
      </c>
      <c r="N7" s="17">
        <v>67</v>
      </c>
      <c r="O7" s="23"/>
      <c r="P7" s="74">
        <f>MAX(Q7*$F$7,Q8*$F$8,Q9*$F$9,Q10*$F$10)/($C$6)</f>
        <v>1.0049999999999999</v>
      </c>
      <c r="Q7" s="17">
        <v>67</v>
      </c>
      <c r="R7" s="23"/>
      <c r="S7" s="74">
        <f>MAX(T7*$F$7,T8*$F$8,T9*$F$9,T10*$F$10)/($C$6)</f>
        <v>1.0049999999999999</v>
      </c>
      <c r="T7" s="17">
        <v>67</v>
      </c>
      <c r="U7" s="23"/>
      <c r="V7" s="74">
        <f>MAX(W7*$F$7,W8*$F$8,W9*$F$9,W10*$F$10)/($C$6)</f>
        <v>1.0049999999999999</v>
      </c>
      <c r="W7" s="17">
        <v>67</v>
      </c>
      <c r="X7" s="23"/>
    </row>
    <row r="8" spans="1:24" ht="24.95" customHeight="1" outlineLevel="2" x14ac:dyDescent="0.25">
      <c r="A8" s="83" t="s">
        <v>38</v>
      </c>
      <c r="B8" s="84"/>
      <c r="C8" s="84"/>
      <c r="D8" s="60"/>
      <c r="E8" s="61"/>
      <c r="F8" s="42">
        <v>1</v>
      </c>
      <c r="G8" s="75"/>
      <c r="H8" s="17">
        <v>1000</v>
      </c>
      <c r="I8" s="22"/>
      <c r="J8" s="75"/>
      <c r="K8" s="17">
        <v>1000</v>
      </c>
      <c r="L8" s="22"/>
      <c r="M8" s="75"/>
      <c r="N8" s="17">
        <v>1000</v>
      </c>
      <c r="O8" s="22"/>
      <c r="P8" s="75"/>
      <c r="Q8" s="17">
        <v>1000</v>
      </c>
      <c r="R8" s="22"/>
      <c r="S8" s="75"/>
      <c r="T8" s="17">
        <v>1000</v>
      </c>
      <c r="U8" s="22"/>
      <c r="V8" s="75"/>
      <c r="W8" s="17">
        <v>1000</v>
      </c>
      <c r="X8" s="22"/>
    </row>
    <row r="9" spans="1:24" ht="24.95" customHeight="1" outlineLevel="2" x14ac:dyDescent="0.25">
      <c r="A9" s="93" t="s">
        <v>39</v>
      </c>
      <c r="B9" s="94"/>
      <c r="C9" s="94"/>
      <c r="D9" s="60"/>
      <c r="E9" s="61"/>
      <c r="F9" s="62">
        <v>20</v>
      </c>
      <c r="G9" s="75"/>
      <c r="H9" s="17">
        <v>50</v>
      </c>
      <c r="I9" s="22"/>
      <c r="J9" s="75"/>
      <c r="K9" s="17">
        <v>50</v>
      </c>
      <c r="L9" s="22"/>
      <c r="M9" s="75"/>
      <c r="N9" s="17">
        <v>50</v>
      </c>
      <c r="O9" s="22"/>
      <c r="P9" s="75"/>
      <c r="Q9" s="17">
        <v>50</v>
      </c>
      <c r="R9" s="22"/>
      <c r="S9" s="75"/>
      <c r="T9" s="17">
        <v>50</v>
      </c>
      <c r="U9" s="22"/>
      <c r="V9" s="75"/>
      <c r="W9" s="17">
        <v>50</v>
      </c>
      <c r="X9" s="22"/>
    </row>
    <row r="10" spans="1:24" ht="24.95" customHeight="1" outlineLevel="2" thickBot="1" x14ac:dyDescent="0.3">
      <c r="A10" s="111" t="s">
        <v>36</v>
      </c>
      <c r="B10" s="112"/>
      <c r="C10" s="112"/>
      <c r="D10" s="63"/>
      <c r="E10" s="64"/>
      <c r="F10" s="65">
        <v>20</v>
      </c>
      <c r="G10" s="76"/>
      <c r="H10" s="17">
        <v>50</v>
      </c>
      <c r="I10" s="22"/>
      <c r="J10" s="76"/>
      <c r="K10" s="17">
        <v>50</v>
      </c>
      <c r="L10" s="22"/>
      <c r="M10" s="76"/>
      <c r="N10" s="17">
        <v>50</v>
      </c>
      <c r="O10" s="22"/>
      <c r="P10" s="76"/>
      <c r="Q10" s="17">
        <v>50</v>
      </c>
      <c r="R10" s="22"/>
      <c r="S10" s="76"/>
      <c r="T10" s="17">
        <v>50</v>
      </c>
      <c r="U10" s="22"/>
      <c r="V10" s="76"/>
      <c r="W10" s="17">
        <v>50</v>
      </c>
      <c r="X10" s="22"/>
    </row>
    <row r="11" spans="1:24" s="38" customFormat="1" ht="19.5" customHeight="1" outlineLevel="1" x14ac:dyDescent="0.25">
      <c r="A11" s="113" t="s">
        <v>59</v>
      </c>
      <c r="B11" s="114"/>
      <c r="C11" s="114"/>
      <c r="D11" s="114"/>
      <c r="E11" s="114"/>
      <c r="F11" s="29">
        <v>25</v>
      </c>
      <c r="G11" s="40">
        <f>MIN(G12+G13,$F$11)</f>
        <v>25</v>
      </c>
      <c r="H11" s="28" t="s">
        <v>40</v>
      </c>
      <c r="I11" s="39"/>
      <c r="J11" s="40">
        <f>MIN(J12+J13,$F$11)</f>
        <v>25</v>
      </c>
      <c r="K11" s="28" t="s">
        <v>40</v>
      </c>
      <c r="L11" s="39"/>
      <c r="M11" s="40">
        <f>MIN(M12+M13,$F$11)</f>
        <v>25</v>
      </c>
      <c r="N11" s="28" t="s">
        <v>40</v>
      </c>
      <c r="O11" s="39"/>
      <c r="P11" s="40">
        <f>MIN(P12+P13,$F$11)</f>
        <v>25</v>
      </c>
      <c r="Q11" s="28" t="s">
        <v>40</v>
      </c>
      <c r="R11" s="39"/>
      <c r="S11" s="40">
        <f>MIN(S12+S13,$F$11)</f>
        <v>25</v>
      </c>
      <c r="T11" s="28" t="s">
        <v>40</v>
      </c>
      <c r="U11" s="39"/>
      <c r="V11" s="40">
        <f>MIN(V12+V13,$F$11)</f>
        <v>25</v>
      </c>
      <c r="W11" s="28" t="s">
        <v>40</v>
      </c>
      <c r="X11" s="39"/>
    </row>
    <row r="12" spans="1:24" ht="35.1" customHeight="1" outlineLevel="2" x14ac:dyDescent="0.25">
      <c r="A12" s="95" t="s">
        <v>58</v>
      </c>
      <c r="B12" s="96"/>
      <c r="C12" s="96"/>
      <c r="D12" s="96"/>
      <c r="E12" s="96"/>
      <c r="F12" s="97"/>
      <c r="G12" s="56">
        <f>MIN(H12*0.1,15)</f>
        <v>15</v>
      </c>
      <c r="H12" s="17">
        <v>150</v>
      </c>
      <c r="I12" s="22"/>
      <c r="J12" s="56">
        <f>MIN(K12*0.1,15)</f>
        <v>15</v>
      </c>
      <c r="K12" s="17">
        <v>150</v>
      </c>
      <c r="L12" s="22"/>
      <c r="M12" s="56">
        <f>MIN(N12*0.1,15)</f>
        <v>15</v>
      </c>
      <c r="N12" s="17">
        <v>150</v>
      </c>
      <c r="O12" s="22"/>
      <c r="P12" s="56">
        <f>MIN(Q12*0.1,15)</f>
        <v>15</v>
      </c>
      <c r="Q12" s="17">
        <v>150</v>
      </c>
      <c r="R12" s="22"/>
      <c r="S12" s="56">
        <f>MIN(T12*0.1,15)</f>
        <v>15</v>
      </c>
      <c r="T12" s="17">
        <v>150</v>
      </c>
      <c r="U12" s="22"/>
      <c r="V12" s="56">
        <f>MIN(W12*0.1,15)</f>
        <v>15</v>
      </c>
      <c r="W12" s="17">
        <v>150</v>
      </c>
      <c r="X12" s="22"/>
    </row>
    <row r="13" spans="1:24" s="71" customFormat="1" ht="20.100000000000001" customHeight="1" outlineLevel="2" x14ac:dyDescent="0.25">
      <c r="A13" s="98" t="s">
        <v>56</v>
      </c>
      <c r="B13" s="99"/>
      <c r="C13" s="99"/>
      <c r="D13" s="99"/>
      <c r="E13" s="99"/>
      <c r="F13" s="100">
        <v>5</v>
      </c>
      <c r="G13" s="32">
        <f>MIN(SUM(G14:G17),10)</f>
        <v>10</v>
      </c>
      <c r="H13" s="28" t="s">
        <v>0</v>
      </c>
      <c r="I13" s="70"/>
      <c r="J13" s="32">
        <f>MIN(SUM(J14:J17),10)</f>
        <v>10</v>
      </c>
      <c r="K13" s="28" t="s">
        <v>0</v>
      </c>
      <c r="L13" s="70"/>
      <c r="M13" s="32">
        <f>MIN(SUM(M14:M17),10)</f>
        <v>10</v>
      </c>
      <c r="N13" s="28" t="s">
        <v>0</v>
      </c>
      <c r="O13" s="70"/>
      <c r="P13" s="32">
        <f>MIN(SUM(P14:P17),10)</f>
        <v>10</v>
      </c>
      <c r="Q13" s="28" t="s">
        <v>0</v>
      </c>
      <c r="R13" s="70"/>
      <c r="S13" s="32">
        <f>MIN(SUM(S14:S17),10)</f>
        <v>10</v>
      </c>
      <c r="T13" s="28" t="s">
        <v>0</v>
      </c>
      <c r="U13" s="70"/>
      <c r="V13" s="32">
        <f>MIN(SUM(V14:V17),10)</f>
        <v>10</v>
      </c>
      <c r="W13" s="28" t="s">
        <v>0</v>
      </c>
      <c r="X13" s="70"/>
    </row>
    <row r="14" spans="1:24" ht="19.5" customHeight="1" outlineLevel="3" x14ac:dyDescent="0.25">
      <c r="A14" s="88" t="s">
        <v>48</v>
      </c>
      <c r="B14" s="89"/>
      <c r="C14" s="89"/>
      <c r="D14" s="89"/>
      <c r="E14" s="90"/>
      <c r="F14" s="27">
        <v>1</v>
      </c>
      <c r="G14" s="56">
        <f>MIN(H14*$F14,10)</f>
        <v>10</v>
      </c>
      <c r="H14" s="17">
        <v>10</v>
      </c>
      <c r="I14" s="22"/>
      <c r="J14" s="56">
        <f>MIN(K14*$F14,10)</f>
        <v>10</v>
      </c>
      <c r="K14" s="17">
        <v>10</v>
      </c>
      <c r="L14" s="22"/>
      <c r="M14" s="56">
        <f>MIN(N14*$F14,10)</f>
        <v>10</v>
      </c>
      <c r="N14" s="17">
        <v>10</v>
      </c>
      <c r="O14" s="22"/>
      <c r="P14" s="56">
        <f>MIN(Q14*$F14,10)</f>
        <v>10</v>
      </c>
      <c r="Q14" s="17">
        <v>10</v>
      </c>
      <c r="R14" s="22"/>
      <c r="S14" s="56">
        <f>MIN(T14*$F14,10)</f>
        <v>10</v>
      </c>
      <c r="T14" s="17">
        <v>10</v>
      </c>
      <c r="U14" s="22"/>
      <c r="V14" s="56">
        <f>MIN(W14*$F14,10)</f>
        <v>10</v>
      </c>
      <c r="W14" s="17">
        <v>10</v>
      </c>
      <c r="X14" s="22"/>
    </row>
    <row r="15" spans="1:24" ht="19.5" customHeight="1" outlineLevel="3" x14ac:dyDescent="0.25">
      <c r="A15" s="88" t="s">
        <v>49</v>
      </c>
      <c r="B15" s="89"/>
      <c r="C15" s="89"/>
      <c r="D15" s="89"/>
      <c r="E15" s="90"/>
      <c r="F15" s="27">
        <v>0.6</v>
      </c>
      <c r="G15" s="56">
        <f>MIN(H15*$F15,10)</f>
        <v>10</v>
      </c>
      <c r="H15" s="17">
        <v>17</v>
      </c>
      <c r="I15" s="22"/>
      <c r="J15" s="56">
        <f>MIN(K15*$F15,10)</f>
        <v>10</v>
      </c>
      <c r="K15" s="17">
        <v>17</v>
      </c>
      <c r="L15" s="22"/>
      <c r="M15" s="56">
        <f>MIN(N15*$F15,10)</f>
        <v>10</v>
      </c>
      <c r="N15" s="17">
        <v>17</v>
      </c>
      <c r="O15" s="22"/>
      <c r="P15" s="56">
        <f>MIN(Q15*$F15,10)</f>
        <v>10</v>
      </c>
      <c r="Q15" s="17">
        <v>17</v>
      </c>
      <c r="R15" s="22"/>
      <c r="S15" s="56">
        <f>MIN(T15*$F15,10)</f>
        <v>10</v>
      </c>
      <c r="T15" s="17">
        <v>17</v>
      </c>
      <c r="U15" s="22"/>
      <c r="V15" s="56">
        <f>MIN(W15*$F15,10)</f>
        <v>10</v>
      </c>
      <c r="W15" s="17">
        <v>17</v>
      </c>
      <c r="X15" s="22"/>
    </row>
    <row r="16" spans="1:24" ht="19.5" customHeight="1" outlineLevel="3" x14ac:dyDescent="0.25">
      <c r="A16" s="88" t="s">
        <v>50</v>
      </c>
      <c r="B16" s="89"/>
      <c r="C16" s="89"/>
      <c r="D16" s="89"/>
      <c r="E16" s="90"/>
      <c r="F16" s="27">
        <v>0.3</v>
      </c>
      <c r="G16" s="56">
        <f>MIN(H16*$F16,10)</f>
        <v>10</v>
      </c>
      <c r="H16" s="17">
        <v>34</v>
      </c>
      <c r="I16" s="22"/>
      <c r="J16" s="56">
        <f>MIN(K16*$F16,10)</f>
        <v>10</v>
      </c>
      <c r="K16" s="17">
        <v>34</v>
      </c>
      <c r="L16" s="22"/>
      <c r="M16" s="56">
        <f>MIN(N16*$F16,10)</f>
        <v>10</v>
      </c>
      <c r="N16" s="17">
        <v>34</v>
      </c>
      <c r="O16" s="22"/>
      <c r="P16" s="56">
        <f>MIN(Q16*$F16,10)</f>
        <v>10</v>
      </c>
      <c r="Q16" s="17">
        <v>34</v>
      </c>
      <c r="R16" s="22"/>
      <c r="S16" s="56">
        <f>MIN(T16*$F16,10)</f>
        <v>10</v>
      </c>
      <c r="T16" s="17">
        <v>34</v>
      </c>
      <c r="U16" s="22"/>
      <c r="V16" s="56">
        <f>MIN(W16*$F16,10)</f>
        <v>10</v>
      </c>
      <c r="W16" s="17">
        <v>34</v>
      </c>
      <c r="X16" s="22"/>
    </row>
    <row r="17" spans="1:24" ht="19.5" customHeight="1" outlineLevel="3" x14ac:dyDescent="0.25">
      <c r="A17" s="88" t="s">
        <v>51</v>
      </c>
      <c r="B17" s="89"/>
      <c r="C17" s="89"/>
      <c r="D17" s="89"/>
      <c r="E17" s="90"/>
      <c r="F17" s="27">
        <v>0.1</v>
      </c>
      <c r="G17" s="56">
        <f>MIN(H17*$F17,10)</f>
        <v>10</v>
      </c>
      <c r="H17" s="17">
        <v>100</v>
      </c>
      <c r="I17" s="22"/>
      <c r="J17" s="56">
        <f>MIN(K17*$F17,10)</f>
        <v>10</v>
      </c>
      <c r="K17" s="17">
        <v>100</v>
      </c>
      <c r="L17" s="22"/>
      <c r="M17" s="56">
        <f>MIN(N17*$F17,10)</f>
        <v>10</v>
      </c>
      <c r="N17" s="17">
        <v>100</v>
      </c>
      <c r="O17" s="22"/>
      <c r="P17" s="56">
        <f>MIN(Q17*$F17,10)</f>
        <v>10</v>
      </c>
      <c r="Q17" s="17">
        <v>100</v>
      </c>
      <c r="R17" s="22"/>
      <c r="S17" s="56">
        <f>MIN(T17*$F17,10)</f>
        <v>10</v>
      </c>
      <c r="T17" s="17">
        <v>100</v>
      </c>
      <c r="U17" s="22"/>
      <c r="V17" s="56">
        <f>MIN(W17*$F17,10)</f>
        <v>10</v>
      </c>
      <c r="W17" s="17">
        <v>100</v>
      </c>
      <c r="X17" s="22"/>
    </row>
    <row r="18" spans="1:24" ht="19.5" customHeight="1" outlineLevel="3" x14ac:dyDescent="0.25">
      <c r="A18" s="88" t="s">
        <v>32</v>
      </c>
      <c r="B18" s="89"/>
      <c r="C18" s="89"/>
      <c r="D18" s="89"/>
      <c r="E18" s="90"/>
      <c r="F18" s="27"/>
      <c r="G18" s="69"/>
      <c r="I18" s="22"/>
      <c r="J18" s="69"/>
      <c r="L18" s="22"/>
      <c r="M18" s="69"/>
      <c r="O18" s="22"/>
      <c r="P18" s="69"/>
      <c r="R18" s="22"/>
      <c r="S18" s="69"/>
      <c r="U18" s="22"/>
      <c r="V18" s="69"/>
      <c r="X18" s="22"/>
    </row>
    <row r="19" spans="1:24" s="8" customFormat="1" ht="21.75" customHeight="1" outlineLevel="1" x14ac:dyDescent="0.25">
      <c r="A19" s="85" t="s">
        <v>52</v>
      </c>
      <c r="B19" s="86"/>
      <c r="C19" s="86"/>
      <c r="D19" s="86"/>
      <c r="E19" s="87"/>
      <c r="F19" s="30">
        <v>5</v>
      </c>
      <c r="G19" s="40">
        <f>G20</f>
        <v>5</v>
      </c>
      <c r="H19" s="26"/>
      <c r="I19" s="21"/>
      <c r="J19" s="40">
        <f>J20</f>
        <v>5</v>
      </c>
      <c r="K19" s="26"/>
      <c r="L19" s="21"/>
      <c r="M19" s="40">
        <f>M20</f>
        <v>5</v>
      </c>
      <c r="N19" s="26"/>
      <c r="O19" s="21"/>
      <c r="P19" s="40">
        <f>P20</f>
        <v>5</v>
      </c>
      <c r="Q19" s="26"/>
      <c r="R19" s="21"/>
      <c r="S19" s="40">
        <f>S20</f>
        <v>5</v>
      </c>
      <c r="T19" s="26"/>
      <c r="U19" s="21"/>
      <c r="V19" s="40">
        <f>V20</f>
        <v>5</v>
      </c>
      <c r="W19" s="26"/>
      <c r="X19" s="21"/>
    </row>
    <row r="20" spans="1:24" ht="19.5" customHeight="1" outlineLevel="2" x14ac:dyDescent="0.25">
      <c r="A20" s="43"/>
      <c r="B20" s="33"/>
      <c r="C20" s="25"/>
      <c r="D20" s="25" t="s">
        <v>26</v>
      </c>
      <c r="E20" s="25" t="s">
        <v>27</v>
      </c>
      <c r="F20" s="35"/>
      <c r="G20" s="124">
        <f>IF(H$20=DV!$H$2,$D$21,IF(H$20=DV!$H$3,$D$22,IF(H$20=DV!$H$4,$E$21,$E$22)))</f>
        <v>5</v>
      </c>
      <c r="H20" s="103" t="s">
        <v>28</v>
      </c>
      <c r="I20" s="22"/>
      <c r="J20" s="124">
        <f>IF(K$20=DV!$H$2,$D$21,IF(K$20=DV!$H$3,$D$22,IF(K$20=DV!$H$4,$E$21,$E$22)))</f>
        <v>5</v>
      </c>
      <c r="K20" s="103" t="s">
        <v>28</v>
      </c>
      <c r="L20" s="22"/>
      <c r="M20" s="124">
        <f>IF(N$20=DV!$H$2,$D$21,IF(N$20=DV!$H$3,$D$22,IF(N$20=DV!$H$4,$E$21,$E$22)))</f>
        <v>5</v>
      </c>
      <c r="N20" s="103" t="s">
        <v>28</v>
      </c>
      <c r="O20" s="22"/>
      <c r="P20" s="124">
        <f>IF(Q$20=DV!$H$2,$D$21,IF(Q$20=DV!$H$3,$D$22,IF(Q$20=DV!$H$4,$E$21,$E$22)))</f>
        <v>5</v>
      </c>
      <c r="Q20" s="103" t="s">
        <v>28</v>
      </c>
      <c r="R20" s="22"/>
      <c r="S20" s="124">
        <f>IF(T$20=DV!$H$2,$D$21,IF(T$20=DV!$H$3,$D$22,IF(T$20=DV!$H$4,$E$21,$E$22)))</f>
        <v>5</v>
      </c>
      <c r="T20" s="103" t="s">
        <v>28</v>
      </c>
      <c r="U20" s="22"/>
      <c r="V20" s="124">
        <f>IF(W$20=DV!$H$2,$D$21,IF(W$20=DV!$H$3,$D$22,IF(W$20=DV!$H$4,$E$21,$E$22)))</f>
        <v>5</v>
      </c>
      <c r="W20" s="103" t="s">
        <v>28</v>
      </c>
      <c r="X20" s="22"/>
    </row>
    <row r="21" spans="1:24" ht="19.5" customHeight="1" outlineLevel="2" x14ac:dyDescent="0.25">
      <c r="A21" s="44"/>
      <c r="B21" s="34"/>
      <c r="C21" s="25" t="s">
        <v>25</v>
      </c>
      <c r="D21" s="25">
        <v>5</v>
      </c>
      <c r="E21" s="25">
        <v>3</v>
      </c>
      <c r="F21" s="36"/>
      <c r="G21" s="125"/>
      <c r="H21" s="104"/>
      <c r="I21" s="22"/>
      <c r="J21" s="125"/>
      <c r="K21" s="104"/>
      <c r="L21" s="22"/>
      <c r="M21" s="125"/>
      <c r="N21" s="104"/>
      <c r="O21" s="22"/>
      <c r="P21" s="125"/>
      <c r="Q21" s="104"/>
      <c r="R21" s="22"/>
      <c r="S21" s="125"/>
      <c r="T21" s="104"/>
      <c r="U21" s="22"/>
      <c r="V21" s="125"/>
      <c r="W21" s="104"/>
      <c r="X21" s="22"/>
    </row>
    <row r="22" spans="1:24" ht="19.5" customHeight="1" outlineLevel="2" thickBot="1" x14ac:dyDescent="0.3">
      <c r="A22" s="45"/>
      <c r="B22" s="46"/>
      <c r="C22" s="47" t="s">
        <v>24</v>
      </c>
      <c r="D22" s="47">
        <v>4</v>
      </c>
      <c r="E22" s="47">
        <v>0</v>
      </c>
      <c r="F22" s="50"/>
      <c r="G22" s="126"/>
      <c r="H22" s="105"/>
      <c r="I22" s="51"/>
      <c r="J22" s="126"/>
      <c r="K22" s="105"/>
      <c r="L22" s="51"/>
      <c r="M22" s="126"/>
      <c r="N22" s="105"/>
      <c r="O22" s="51"/>
      <c r="P22" s="126"/>
      <c r="Q22" s="105"/>
      <c r="R22" s="51"/>
      <c r="S22" s="126"/>
      <c r="T22" s="105"/>
      <c r="U22" s="51"/>
      <c r="V22" s="126"/>
      <c r="W22" s="105"/>
      <c r="X22" s="51"/>
    </row>
    <row r="23" spans="1:24" x14ac:dyDescent="0.25">
      <c r="A23" s="91" t="s">
        <v>46</v>
      </c>
      <c r="B23" s="92"/>
      <c r="C23" s="92"/>
      <c r="D23" s="92"/>
      <c r="E23" s="92"/>
      <c r="F23" s="54">
        <f>F24+F25+F26+F27</f>
        <v>60</v>
      </c>
      <c r="G23" s="32">
        <f>SUM(G24:G27)</f>
        <v>60</v>
      </c>
      <c r="H23" s="28" t="s">
        <v>0</v>
      </c>
      <c r="I23" s="55"/>
      <c r="J23" s="32">
        <f>SUM(J24:J27)</f>
        <v>60</v>
      </c>
      <c r="K23" s="28" t="s">
        <v>0</v>
      </c>
      <c r="L23" s="55"/>
      <c r="M23" s="32">
        <f>SUM(M24:M27)</f>
        <v>60</v>
      </c>
      <c r="N23" s="28" t="s">
        <v>0</v>
      </c>
      <c r="O23" s="55"/>
      <c r="P23" s="32">
        <f>SUM(P24:P27)</f>
        <v>60</v>
      </c>
      <c r="Q23" s="28" t="s">
        <v>0</v>
      </c>
      <c r="R23" s="55"/>
      <c r="S23" s="32">
        <f>SUM(S24:S27)</f>
        <v>60</v>
      </c>
      <c r="T23" s="28" t="s">
        <v>0</v>
      </c>
      <c r="U23" s="55"/>
      <c r="V23" s="32">
        <f>SUM(V24:V27)</f>
        <v>60</v>
      </c>
      <c r="W23" s="28" t="s">
        <v>0</v>
      </c>
      <c r="X23" s="55"/>
    </row>
    <row r="24" spans="1:24" s="10" customFormat="1" ht="21.75" customHeight="1" outlineLevel="1" x14ac:dyDescent="0.25">
      <c r="A24" s="136" t="s">
        <v>41</v>
      </c>
      <c r="B24" s="137"/>
      <c r="C24" s="137"/>
      <c r="D24" s="137"/>
      <c r="E24" s="138"/>
      <c r="F24" s="73">
        <v>25</v>
      </c>
      <c r="G24" s="56">
        <f>MIN(H24*5,$F$24)</f>
        <v>25</v>
      </c>
      <c r="H24" s="17">
        <v>5</v>
      </c>
      <c r="I24" s="72"/>
      <c r="J24" s="56">
        <f>MIN(K24*5,$F$24)</f>
        <v>25</v>
      </c>
      <c r="K24" s="17">
        <v>5</v>
      </c>
      <c r="L24" s="72"/>
      <c r="M24" s="56">
        <f>MIN(N24*5,$F$24)</f>
        <v>25</v>
      </c>
      <c r="N24" s="17">
        <v>5</v>
      </c>
      <c r="O24" s="72"/>
      <c r="P24" s="56">
        <f>MIN(Q24*5,$F$24)</f>
        <v>25</v>
      </c>
      <c r="Q24" s="17">
        <v>5</v>
      </c>
      <c r="R24" s="72"/>
      <c r="S24" s="56">
        <f>MIN(T24*5,$F$24)</f>
        <v>25</v>
      </c>
      <c r="T24" s="17">
        <v>5</v>
      </c>
      <c r="U24" s="72"/>
      <c r="V24" s="56">
        <f>MIN(W24*5,$F$24)</f>
        <v>25</v>
      </c>
      <c r="W24" s="17">
        <v>5</v>
      </c>
      <c r="X24" s="72"/>
    </row>
    <row r="25" spans="1:24" s="10" customFormat="1" ht="21.75" customHeight="1" outlineLevel="1" x14ac:dyDescent="0.25">
      <c r="A25" s="136" t="s">
        <v>54</v>
      </c>
      <c r="B25" s="137"/>
      <c r="C25" s="137"/>
      <c r="D25" s="137"/>
      <c r="E25" s="138"/>
      <c r="F25" s="73">
        <v>20</v>
      </c>
      <c r="G25" s="56">
        <f>MIN(H25*4,$F$24)</f>
        <v>20</v>
      </c>
      <c r="H25" s="17">
        <v>5</v>
      </c>
      <c r="I25" s="72"/>
      <c r="J25" s="56">
        <f>MIN(K25*4,$F$24)</f>
        <v>20</v>
      </c>
      <c r="K25" s="17">
        <v>5</v>
      </c>
      <c r="L25" s="72"/>
      <c r="M25" s="56">
        <f>MIN(N25*4,$F$24)</f>
        <v>20</v>
      </c>
      <c r="N25" s="17">
        <v>5</v>
      </c>
      <c r="O25" s="72"/>
      <c r="P25" s="56">
        <f>MIN(Q25*4,$F$24)</f>
        <v>20</v>
      </c>
      <c r="Q25" s="17">
        <v>5</v>
      </c>
      <c r="R25" s="72"/>
      <c r="S25" s="56">
        <f>MIN(T25*4,$F$24)</f>
        <v>20</v>
      </c>
      <c r="T25" s="17">
        <v>5</v>
      </c>
      <c r="U25" s="72"/>
      <c r="V25" s="56">
        <f>MIN(W25*4,$F$24)</f>
        <v>20</v>
      </c>
      <c r="W25" s="17">
        <v>5</v>
      </c>
      <c r="X25" s="72"/>
    </row>
    <row r="26" spans="1:24" s="8" customFormat="1" ht="35.1" customHeight="1" outlineLevel="1" x14ac:dyDescent="0.25">
      <c r="A26" s="136" t="s">
        <v>57</v>
      </c>
      <c r="B26" s="137"/>
      <c r="C26" s="137"/>
      <c r="D26" s="137"/>
      <c r="E26" s="138"/>
      <c r="F26" s="30">
        <v>10</v>
      </c>
      <c r="G26" s="56">
        <f>10</f>
        <v>10</v>
      </c>
      <c r="H26" s="17">
        <v>1</v>
      </c>
      <c r="I26" s="21"/>
      <c r="J26" s="56">
        <f>10</f>
        <v>10</v>
      </c>
      <c r="K26" s="17">
        <v>1</v>
      </c>
      <c r="L26" s="21"/>
      <c r="M26" s="56">
        <f>10</f>
        <v>10</v>
      </c>
      <c r="N26" s="17">
        <v>1</v>
      </c>
      <c r="O26" s="21"/>
      <c r="P26" s="56">
        <f>10</f>
        <v>10</v>
      </c>
      <c r="Q26" s="17">
        <v>1</v>
      </c>
      <c r="R26" s="21"/>
      <c r="S26" s="56">
        <f>10</f>
        <v>10</v>
      </c>
      <c r="T26" s="17">
        <v>1</v>
      </c>
      <c r="U26" s="21"/>
      <c r="V26" s="56">
        <f>10</f>
        <v>10</v>
      </c>
      <c r="W26" s="17">
        <v>1</v>
      </c>
      <c r="X26" s="21"/>
    </row>
    <row r="27" spans="1:24" s="8" customFormat="1" ht="35.1" customHeight="1" outlineLevel="1" thickBot="1" x14ac:dyDescent="0.3">
      <c r="A27" s="134" t="s">
        <v>55</v>
      </c>
      <c r="B27" s="135"/>
      <c r="C27" s="135"/>
      <c r="D27" s="135"/>
      <c r="E27" s="135"/>
      <c r="F27" s="30">
        <v>5</v>
      </c>
      <c r="G27" s="56">
        <f>MIN(H27*1,5)</f>
        <v>5</v>
      </c>
      <c r="H27" s="17">
        <v>5</v>
      </c>
      <c r="I27" s="21"/>
      <c r="J27" s="56">
        <f>MIN(K27*1,5)</f>
        <v>5</v>
      </c>
      <c r="K27" s="17">
        <v>5</v>
      </c>
      <c r="L27" s="21"/>
      <c r="M27" s="56">
        <f>MIN(N27*1,5)</f>
        <v>5</v>
      </c>
      <c r="N27" s="17">
        <v>5</v>
      </c>
      <c r="O27" s="21"/>
      <c r="P27" s="56">
        <f>MIN(Q27*1,5)</f>
        <v>5</v>
      </c>
      <c r="Q27" s="17">
        <v>5</v>
      </c>
      <c r="R27" s="21"/>
      <c r="S27" s="56">
        <f>MIN(T27*1,5)</f>
        <v>5</v>
      </c>
      <c r="T27" s="17">
        <v>5</v>
      </c>
      <c r="U27" s="21"/>
      <c r="V27" s="56">
        <f>MIN(W27*1,5)</f>
        <v>5</v>
      </c>
      <c r="W27" s="17">
        <v>5</v>
      </c>
      <c r="X27" s="21"/>
    </row>
    <row r="28" spans="1:24" ht="24.75" thickBot="1" x14ac:dyDescent="0.3">
      <c r="A28" s="139" t="s">
        <v>47</v>
      </c>
      <c r="B28" s="140"/>
      <c r="C28" s="140"/>
      <c r="D28" s="140"/>
      <c r="E28" s="140"/>
      <c r="F28" s="66">
        <f>(F3+F23)</f>
        <v>100</v>
      </c>
      <c r="G28" s="67">
        <f>(G3+G23)</f>
        <v>100</v>
      </c>
      <c r="H28" s="52"/>
      <c r="I28" s="53"/>
      <c r="J28" s="67">
        <f>(J3+J23)</f>
        <v>100</v>
      </c>
      <c r="K28" s="52"/>
      <c r="L28" s="53"/>
      <c r="M28" s="67">
        <f>(M3+M23)</f>
        <v>100</v>
      </c>
      <c r="N28" s="52"/>
      <c r="O28" s="53"/>
      <c r="P28" s="67">
        <f>(P3+P23)</f>
        <v>100</v>
      </c>
      <c r="Q28" s="52"/>
      <c r="R28" s="53"/>
      <c r="S28" s="67">
        <f>(S3+S23)</f>
        <v>100</v>
      </c>
      <c r="T28" s="52"/>
      <c r="U28" s="53"/>
      <c r="V28" s="67">
        <f>(V3+V23)</f>
        <v>100</v>
      </c>
      <c r="W28" s="52"/>
      <c r="X28" s="53"/>
    </row>
    <row r="29" spans="1:24" ht="60" customHeight="1" thickTop="1" x14ac:dyDescent="0.25">
      <c r="A29" s="101" t="s">
        <v>43</v>
      </c>
      <c r="B29" s="102"/>
      <c r="C29" s="102"/>
      <c r="D29" s="102" t="s">
        <v>42</v>
      </c>
      <c r="E29" s="102"/>
      <c r="F29" s="133"/>
      <c r="G29" s="18"/>
      <c r="H29" s="19"/>
      <c r="I29" s="19"/>
      <c r="J29" s="18"/>
      <c r="K29" s="19"/>
      <c r="L29" s="19"/>
      <c r="M29" s="18"/>
      <c r="N29" s="19"/>
      <c r="O29" s="19"/>
      <c r="P29" s="18"/>
      <c r="Q29" s="19"/>
      <c r="R29" s="19"/>
      <c r="S29" s="18"/>
      <c r="T29" s="19"/>
      <c r="U29" s="19"/>
      <c r="V29" s="18"/>
      <c r="W29" s="19"/>
      <c r="X29" s="19"/>
    </row>
    <row r="30" spans="1:24" ht="50.1" customHeight="1" x14ac:dyDescent="0.25">
      <c r="A30" s="81" t="s">
        <v>5</v>
      </c>
      <c r="B30" s="82"/>
      <c r="C30" s="82"/>
      <c r="D30" s="82"/>
      <c r="E30" s="82"/>
      <c r="F30" s="82"/>
    </row>
    <row r="35" ht="12.75" customHeight="1" x14ac:dyDescent="0.25"/>
  </sheetData>
  <mergeCells count="73">
    <mergeCell ref="A28:E28"/>
    <mergeCell ref="A26:E26"/>
    <mergeCell ref="B1:D1"/>
    <mergeCell ref="A17:E17"/>
    <mergeCell ref="A6:B6"/>
    <mergeCell ref="A11:E11"/>
    <mergeCell ref="T20:T22"/>
    <mergeCell ref="Q20:Q22"/>
    <mergeCell ref="P20:P22"/>
    <mergeCell ref="M1:O1"/>
    <mergeCell ref="P1:R1"/>
    <mergeCell ref="N2:O2"/>
    <mergeCell ref="J1:L1"/>
    <mergeCell ref="K20:K22"/>
    <mergeCell ref="H20:H22"/>
    <mergeCell ref="G1:I1"/>
    <mergeCell ref="J20:J22"/>
    <mergeCell ref="M20:M22"/>
    <mergeCell ref="V1:X1"/>
    <mergeCell ref="W20:W22"/>
    <mergeCell ref="S20:S22"/>
    <mergeCell ref="V20:V22"/>
    <mergeCell ref="S5:S6"/>
    <mergeCell ref="T5:T6"/>
    <mergeCell ref="V5:V6"/>
    <mergeCell ref="W5:W6"/>
    <mergeCell ref="W2:X2"/>
    <mergeCell ref="V7:V10"/>
    <mergeCell ref="S1:U1"/>
    <mergeCell ref="N20:N22"/>
    <mergeCell ref="K2:L2"/>
    <mergeCell ref="A3:E3"/>
    <mergeCell ref="A5:F5"/>
    <mergeCell ref="H2:I2"/>
    <mergeCell ref="A10:C10"/>
    <mergeCell ref="A7:C7"/>
    <mergeCell ref="A4:E4"/>
    <mergeCell ref="D6:E6"/>
    <mergeCell ref="M7:M10"/>
    <mergeCell ref="A2:D2"/>
    <mergeCell ref="E2:F2"/>
    <mergeCell ref="M5:M6"/>
    <mergeCell ref="N5:N6"/>
    <mergeCell ref="G20:G22"/>
    <mergeCell ref="A30:F30"/>
    <mergeCell ref="A8:C8"/>
    <mergeCell ref="A19:E19"/>
    <mergeCell ref="A14:E14"/>
    <mergeCell ref="A15:E15"/>
    <mergeCell ref="A16:E16"/>
    <mergeCell ref="A23:E23"/>
    <mergeCell ref="A18:E18"/>
    <mergeCell ref="A9:C9"/>
    <mergeCell ref="A12:F12"/>
    <mergeCell ref="A13:F13"/>
    <mergeCell ref="A29:C29"/>
    <mergeCell ref="D29:F29"/>
    <mergeCell ref="A27:E27"/>
    <mergeCell ref="A25:E25"/>
    <mergeCell ref="A24:E24"/>
    <mergeCell ref="E1:F1"/>
    <mergeCell ref="Q2:R2"/>
    <mergeCell ref="T2:U2"/>
    <mergeCell ref="S7:S10"/>
    <mergeCell ref="G5:G6"/>
    <mergeCell ref="H5:H6"/>
    <mergeCell ref="J5:J6"/>
    <mergeCell ref="K5:K6"/>
    <mergeCell ref="J7:J10"/>
    <mergeCell ref="G7:G10"/>
    <mergeCell ref="P5:P6"/>
    <mergeCell ref="Q5:Q6"/>
    <mergeCell ref="P7:P10"/>
  </mergeCells>
  <dataValidations xWindow="783" yWindow="726" count="3">
    <dataValidation allowBlank="1" showInputMessage="1" showErrorMessage="1" prompt="میانگین حساب های بانکی 3 سال گذشته را وارد کنید" sqref="Q9:Q10 K9:K10 H9:H10 N9:N10 T9:T10 W9:W10" xr:uid="{00000000-0002-0000-0000-000000000000}"/>
    <dataValidation allowBlank="1" showInputMessage="1" showErrorMessage="1" prompt="سقف عددی که بر اساس گواهی بانک توانایی ضمانت بانکی دارد را وارد کنید" sqref="H8 N8 Q8 K8 T8 W8" xr:uid="{00000000-0002-0000-0000-000001000000}"/>
    <dataValidation allowBlank="1" showInputMessage="1" showErrorMessage="1" prompt="میانگین مالیات قطعی 3 سال گذشته را وارد کنید" sqref="H7 N7 Q7 K7 T7 W7" xr:uid="{00000000-0002-0000-0000-000002000000}"/>
  </dataValidations>
  <printOptions horizontalCentered="1"/>
  <pageMargins left="0.23622047244094499" right="0.23622047244094499" top="0.24803149599999999" bottom="0.24803149599999999" header="0.31496062992126" footer="0.31496062992126"/>
  <pageSetup paperSize="9" scale="79" fitToWidth="0" orientation="portrait" r:id="rId1"/>
  <colBreaks count="5" manualBreakCount="5">
    <brk id="9" max="1048575" man="1"/>
    <brk id="12" max="1048575" man="1"/>
    <brk id="15" max="1048575" man="1"/>
    <brk id="18" max="1048575" man="1"/>
    <brk id="21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xWindow="783" yWindow="726" count="1">
        <x14:dataValidation type="list" allowBlank="1" showInputMessage="1" showErrorMessage="1" prompt="از لیست انتخاب کنید" xr:uid="{00000000-0002-0000-0000-000003000000}">
          <x14:formula1>
            <xm:f>DV!$H$2:$H$5</xm:f>
          </x14:formula1>
          <xm:sqref>H20 Q20 K20 T20 N20 W20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1"/>
  <sheetViews>
    <sheetView rightToLeft="1" workbookViewId="0">
      <selection activeCell="B24" sqref="B24:L27"/>
    </sheetView>
  </sheetViews>
  <sheetFormatPr defaultColWidth="9.140625" defaultRowHeight="15" x14ac:dyDescent="0.25"/>
  <cols>
    <col min="1" max="1" width="5.5703125" style="13" customWidth="1"/>
    <col min="2" max="2" width="28.28515625" style="13" customWidth="1"/>
    <col min="3" max="3" width="7.85546875" style="13" customWidth="1"/>
    <col min="4" max="16384" width="9.140625" style="13"/>
  </cols>
  <sheetData>
    <row r="1" spans="2:7" ht="30" customHeight="1" thickBot="1" x14ac:dyDescent="0.3">
      <c r="B1" s="14" t="s">
        <v>10</v>
      </c>
    </row>
    <row r="2" spans="2:7" ht="15.75" thickBot="1" x14ac:dyDescent="0.3">
      <c r="B2" s="14" t="s">
        <v>11</v>
      </c>
      <c r="D2" s="13" t="s">
        <v>6</v>
      </c>
      <c r="E2" s="13" t="s">
        <v>7</v>
      </c>
      <c r="F2" s="13" t="s">
        <v>8</v>
      </c>
      <c r="G2" s="13" t="s">
        <v>9</v>
      </c>
    </row>
    <row r="3" spans="2:7" ht="15" customHeight="1" thickBot="1" x14ac:dyDescent="0.3">
      <c r="B3" s="14" t="s">
        <v>12</v>
      </c>
      <c r="D3" s="11">
        <v>60</v>
      </c>
      <c r="E3" s="11">
        <v>1000</v>
      </c>
      <c r="F3" s="12">
        <f t="shared" ref="F3:F11" si="0">E3*100/((100-0.4*(100-D3)))</f>
        <v>1190.4761904761904</v>
      </c>
      <c r="G3" s="24">
        <f>Table1[[#This Row],[قیمت تراز شده]]/Table1[[#This Row],[قیمت]]-1</f>
        <v>0.19047619047619047</v>
      </c>
    </row>
    <row r="4" spans="2:7" ht="15.75" thickBot="1" x14ac:dyDescent="0.3">
      <c r="B4" s="14" t="s">
        <v>13</v>
      </c>
      <c r="D4" s="11">
        <v>65</v>
      </c>
      <c r="E4" s="11">
        <v>1000</v>
      </c>
      <c r="F4" s="12">
        <f t="shared" si="0"/>
        <v>1162.7906976744187</v>
      </c>
      <c r="G4" s="24">
        <f>Table1[[#This Row],[قیمت تراز شده]]/Table1[[#This Row],[قیمت]]-1</f>
        <v>0.16279069767441867</v>
      </c>
    </row>
    <row r="5" spans="2:7" x14ac:dyDescent="0.25">
      <c r="D5" s="11">
        <v>70</v>
      </c>
      <c r="E5" s="11">
        <v>1000</v>
      </c>
      <c r="F5" s="12">
        <f t="shared" si="0"/>
        <v>1136.3636363636363</v>
      </c>
      <c r="G5" s="24">
        <f>Table1[[#This Row],[قیمت تراز شده]]/Table1[[#This Row],[قیمت]]-1</f>
        <v>0.13636363636363624</v>
      </c>
    </row>
    <row r="6" spans="2:7" x14ac:dyDescent="0.25">
      <c r="D6" s="11">
        <v>75</v>
      </c>
      <c r="E6" s="11">
        <v>1000</v>
      </c>
      <c r="F6" s="12">
        <f t="shared" si="0"/>
        <v>1111.1111111111111</v>
      </c>
      <c r="G6" s="24">
        <f>Table1[[#This Row],[قیمت تراز شده]]/Table1[[#This Row],[قیمت]]-1</f>
        <v>0.11111111111111116</v>
      </c>
    </row>
    <row r="7" spans="2:7" x14ac:dyDescent="0.25">
      <c r="D7" s="11">
        <v>80</v>
      </c>
      <c r="E7" s="11">
        <v>1000</v>
      </c>
      <c r="F7" s="12">
        <f t="shared" si="0"/>
        <v>1086.9565217391305</v>
      </c>
      <c r="G7" s="24">
        <f>Table1[[#This Row],[قیمت تراز شده]]/Table1[[#This Row],[قیمت]]-1</f>
        <v>8.6956521739130599E-2</v>
      </c>
    </row>
    <row r="8" spans="2:7" x14ac:dyDescent="0.25">
      <c r="D8" s="11">
        <v>85</v>
      </c>
      <c r="E8" s="11">
        <v>1000</v>
      </c>
      <c r="F8" s="12">
        <f t="shared" si="0"/>
        <v>1063.8297872340424</v>
      </c>
      <c r="G8" s="24">
        <f>Table1[[#This Row],[قیمت تراز شده]]/Table1[[#This Row],[قیمت]]-1</f>
        <v>6.3829787234042534E-2</v>
      </c>
    </row>
    <row r="9" spans="2:7" x14ac:dyDescent="0.25">
      <c r="D9" s="11">
        <v>90</v>
      </c>
      <c r="E9" s="11">
        <v>1000</v>
      </c>
      <c r="F9" s="12">
        <f t="shared" si="0"/>
        <v>1041.6666666666667</v>
      </c>
      <c r="G9" s="24">
        <f>Table1[[#This Row],[قیمت تراز شده]]/Table1[[#This Row],[قیمت]]-1</f>
        <v>4.1666666666666741E-2</v>
      </c>
    </row>
    <row r="10" spans="2:7" x14ac:dyDescent="0.25">
      <c r="D10" s="11">
        <v>95</v>
      </c>
      <c r="E10" s="11">
        <v>1000</v>
      </c>
      <c r="F10" s="12">
        <f t="shared" si="0"/>
        <v>1020.4081632653061</v>
      </c>
      <c r="G10" s="24">
        <f>Table1[[#This Row],[قیمت تراز شده]]/Table1[[#This Row],[قیمت]]-1</f>
        <v>2.0408163265306145E-2</v>
      </c>
    </row>
    <row r="11" spans="2:7" x14ac:dyDescent="0.25">
      <c r="D11" s="11">
        <v>100</v>
      </c>
      <c r="E11" s="11">
        <v>1000</v>
      </c>
      <c r="F11" s="12">
        <f t="shared" si="0"/>
        <v>1000</v>
      </c>
      <c r="G11" s="24">
        <f>Table1[[#This Row],[قیمت تراز شده]]/Table1[[#This Row],[قیمت]]-1</f>
        <v>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5"/>
  <sheetViews>
    <sheetView rightToLeft="1" workbookViewId="0">
      <selection activeCell="F20" sqref="F20"/>
    </sheetView>
  </sheetViews>
  <sheetFormatPr defaultRowHeight="15" x14ac:dyDescent="0.25"/>
  <sheetData>
    <row r="2" spans="2:12" ht="19.5" x14ac:dyDescent="0.25">
      <c r="B2" s="141" t="s">
        <v>3</v>
      </c>
      <c r="C2" s="142"/>
      <c r="D2" s="142"/>
      <c r="E2" s="142"/>
      <c r="F2" s="143"/>
      <c r="G2" s="16"/>
      <c r="H2" s="141" t="s">
        <v>28</v>
      </c>
      <c r="I2" s="142"/>
      <c r="J2" s="142"/>
      <c r="K2" s="142"/>
      <c r="L2" s="143"/>
    </row>
    <row r="3" spans="2:12" ht="19.5" x14ac:dyDescent="0.25">
      <c r="B3" s="5"/>
      <c r="C3" s="5" t="s">
        <v>26</v>
      </c>
      <c r="D3" s="5" t="s">
        <v>27</v>
      </c>
      <c r="E3" s="5"/>
      <c r="F3" s="6"/>
      <c r="G3" s="16"/>
      <c r="H3" s="141" t="s">
        <v>29</v>
      </c>
      <c r="I3" s="142"/>
      <c r="J3" s="142"/>
      <c r="K3" s="142"/>
      <c r="L3" s="143"/>
    </row>
    <row r="4" spans="2:12" ht="19.5" x14ac:dyDescent="0.25">
      <c r="B4" s="5" t="s">
        <v>25</v>
      </c>
      <c r="C4" s="5">
        <v>5</v>
      </c>
      <c r="D4" s="5">
        <v>3</v>
      </c>
      <c r="E4" s="5"/>
      <c r="F4" s="6"/>
      <c r="G4" s="16"/>
      <c r="H4" s="141" t="s">
        <v>30</v>
      </c>
      <c r="I4" s="142"/>
      <c r="J4" s="142"/>
      <c r="K4" s="142"/>
      <c r="L4" s="143"/>
    </row>
    <row r="5" spans="2:12" ht="19.5" x14ac:dyDescent="0.25">
      <c r="B5" s="5" t="s">
        <v>24</v>
      </c>
      <c r="C5" s="5">
        <v>4</v>
      </c>
      <c r="D5" s="5">
        <v>0</v>
      </c>
      <c r="E5" s="5"/>
      <c r="F5" s="6"/>
      <c r="G5" s="16"/>
      <c r="H5" s="141" t="s">
        <v>31</v>
      </c>
      <c r="I5" s="142"/>
      <c r="J5" s="142"/>
      <c r="K5" s="142"/>
      <c r="L5" s="143"/>
    </row>
  </sheetData>
  <mergeCells count="5">
    <mergeCell ref="H5:L5"/>
    <mergeCell ref="B2:F2"/>
    <mergeCell ref="H2:L2"/>
    <mergeCell ref="H3:L3"/>
    <mergeCell ref="H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ارزیابی مناقصه گران - ساخت</vt:lpstr>
      <vt:lpstr>آنالیز حساسیت </vt:lpstr>
      <vt:lpstr>DV</vt:lpstr>
      <vt:lpstr>'ارزیابی مناقصه گران - ساخت'!Print_Area</vt:lpstr>
      <vt:lpstr>'ارزیابی مناقصه گران - ساخت'!Print_Titles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 Lotfi</dc:creator>
  <cp:lastModifiedBy>Conference OTET</cp:lastModifiedBy>
  <cp:lastPrinted>2022-12-06T09:41:03Z</cp:lastPrinted>
  <dcterms:created xsi:type="dcterms:W3CDTF">2020-08-23T05:21:50Z</dcterms:created>
  <dcterms:modified xsi:type="dcterms:W3CDTF">2024-08-27T11:32:58Z</dcterms:modified>
</cp:coreProperties>
</file>